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3"/>
  </bookViews>
  <sheets>
    <sheet name="CDKT-Q406" sheetId="1" r:id="rId1"/>
    <sheet name="KQKD-Q406" sheetId="2" r:id="rId2"/>
    <sheet name="CDKT-2006" sheetId="3" r:id="rId3"/>
    <sheet name="KQKD-2006" sheetId="4" r:id="rId4"/>
  </sheets>
  <externalReferences>
    <externalReference r:id="rId7"/>
  </externalReferences>
  <definedNames>
    <definedName name="DATABASE">'[1]HANG'!#REF!</definedName>
  </definedNames>
  <calcPr fullCalcOnLoad="1"/>
</workbook>
</file>

<file path=xl/sharedStrings.xml><?xml version="1.0" encoding="utf-8"?>
<sst xmlns="http://schemas.openxmlformats.org/spreadsheetml/2006/main" count="177" uniqueCount="95">
  <si>
    <t>STT</t>
  </si>
  <si>
    <t xml:space="preserve">Đơn vị tính: Đồng  </t>
  </si>
  <si>
    <t>CHỈ TIÊU</t>
  </si>
  <si>
    <t>KỲ BÁO CÁO</t>
  </si>
  <si>
    <t>LŨY KẾ</t>
  </si>
  <si>
    <t>Doanh thu bán hàng và dịch vụ</t>
  </si>
  <si>
    <t xml:space="preserve">Các khoản giảm trừ </t>
  </si>
  <si>
    <t>Doanh thu thuần về bán hàng và dịch vụ</t>
  </si>
  <si>
    <t>Giá vốn hàng bán</t>
  </si>
  <si>
    <t>Doanh thu hoạt động đầu tư tài chính</t>
  </si>
  <si>
    <t>Chi phí từ hoạt động đầu tư tài chính</t>
  </si>
  <si>
    <t>Lợi nhuận từ hoạt động đầu tư tài chính</t>
  </si>
  <si>
    <t>Chi phí bán hàng</t>
  </si>
  <si>
    <t xml:space="preserve">Chi phí quản lý doanh nghiệp </t>
  </si>
  <si>
    <t xml:space="preserve">Doanh thu khác </t>
  </si>
  <si>
    <t>Chi phí khác</t>
  </si>
  <si>
    <t>Lợi nhuận gộp về bán hàng và cung cấp dịch vụ</t>
  </si>
  <si>
    <t>Lợi nhuận khác</t>
  </si>
  <si>
    <t>Lợi nhuận trước thuế</t>
  </si>
  <si>
    <t>Thuế thu nhập phải nộp</t>
  </si>
  <si>
    <t xml:space="preserve">Lợi nhuận sau thuế </t>
  </si>
  <si>
    <t>Thu nhập trên mỗi cổ phiếu</t>
  </si>
  <si>
    <t>Cổ tức trên mỗi cổ phiếu</t>
  </si>
  <si>
    <t>II-A. KẾT QUẢ HOẠT ĐỘNG SẢN XUẤT KINH DOANH</t>
  </si>
  <si>
    <t>Tp. Hồ Chí Minh, ngày 25 tháng 01 năm 2007</t>
  </si>
  <si>
    <t>Tổng Giám đốc</t>
  </si>
  <si>
    <t xml:space="preserve"> Trịnh Bá Hoàng</t>
  </si>
  <si>
    <t>TỔNG CỘNG TÀI SẢN</t>
  </si>
  <si>
    <t>Mẫu CBTT-03</t>
  </si>
  <si>
    <t>CTY CP ĐẦU TƯ THƯƠNG MẠI THỦY SẢN (INCOMFISH)</t>
  </si>
  <si>
    <t>MÃ CK: ICF</t>
  </si>
  <si>
    <t>BÁO CÁO TÀI CHÍNH TÓM TẮT</t>
  </si>
  <si>
    <t>I-A. BẢNG CÂN ĐỐI KẾ TOÁN</t>
  </si>
  <si>
    <t>NỘI DUNG</t>
  </si>
  <si>
    <t>SỐ DƯ ĐẦU KỲ</t>
  </si>
  <si>
    <t>SỐ DƯ CUỐI KỲ</t>
  </si>
  <si>
    <t>TÀI SẢN LƯU ĐỘNG VÀ ĐẦU TƯ NGẮN HẠN</t>
  </si>
  <si>
    <t>Tiền</t>
  </si>
  <si>
    <t>Các khoản đầu tư tài chính ngắn hạn</t>
  </si>
  <si>
    <t>Các khoản phải thu</t>
  </si>
  <si>
    <t>Hàng tồn kho</t>
  </si>
  <si>
    <t>Tài sản lưu động khác</t>
  </si>
  <si>
    <t>TÀI SẢN CỐ ĐỊNH VÀ ĐẦU TƯ TÀI CHÍNH DÀI HẠN</t>
  </si>
  <si>
    <t>Tài sản cố định</t>
  </si>
  <si>
    <t>Các khoản đầu tư tài chính dài hạn</t>
  </si>
  <si>
    <t>Chi phí xây dựng cơ bản dở dang</t>
  </si>
  <si>
    <t>Các khoản ký quỹ, ký cược dài hạn</t>
  </si>
  <si>
    <t>Chí phí trả trước dài hạn</t>
  </si>
  <si>
    <t>I</t>
  </si>
  <si>
    <t>II</t>
  </si>
  <si>
    <t>- Nguyên giá TSCĐ hữu hình</t>
  </si>
  <si>
    <t>- Giá trị hao mòn lũy kế TSCĐ hữu hình</t>
  </si>
  <si>
    <t>- Nguyên giá TSCĐ thuê tài chính</t>
  </si>
  <si>
    <t>- Giá trị hao mòn lũy kế TSCĐ thuê tài chính</t>
  </si>
  <si>
    <t>- Nguyên giá TSCĐ vô hình</t>
  </si>
  <si>
    <t>- Giá trị hao mòn lũy kế TSCĐ vô hình</t>
  </si>
  <si>
    <t>III</t>
  </si>
  <si>
    <t>NỢ PHẢI TRẢ</t>
  </si>
  <si>
    <t>IV</t>
  </si>
  <si>
    <t>Nợ ngắn hạn</t>
  </si>
  <si>
    <t>Nợ dài hạn</t>
  </si>
  <si>
    <t>Nợ khác</t>
  </si>
  <si>
    <t>NGUỒN VỐN CHỦ SỞ HỮU</t>
  </si>
  <si>
    <t>V</t>
  </si>
  <si>
    <t xml:space="preserve">Nguồn vốn và quỹ </t>
  </si>
  <si>
    <t>- Nguồn vốn kinh doanh</t>
  </si>
  <si>
    <t xml:space="preserve">- Cổ phiếu quỹ </t>
  </si>
  <si>
    <t>- Thặng dư vốn</t>
  </si>
  <si>
    <t>- Các quỹ</t>
  </si>
  <si>
    <t>- Lợi nhuận chưa phân phối</t>
  </si>
  <si>
    <t>Nguồn kinh phí</t>
  </si>
  <si>
    <t>TỔNG NGUỒN VỐN</t>
  </si>
  <si>
    <t>VI</t>
  </si>
  <si>
    <t>III. CÁC CHỈ TIÊU TÀI CHÍNH CƠ BẢN</t>
  </si>
  <si>
    <t>ĐƠN VỊ TÍNH</t>
  </si>
  <si>
    <t>KỲ TRƯỚC</t>
  </si>
  <si>
    <t>Cơ cấu tài sản</t>
  </si>
  <si>
    <t>Cơ cấu nguồn vốn</t>
  </si>
  <si>
    <t>Khả năng thanh toán</t>
  </si>
  <si>
    <t>Tỷ suất lợi nhuận</t>
  </si>
  <si>
    <t>Đơn vị tính: Đồng</t>
  </si>
  <si>
    <t>(QUÝ 4 / 2006)</t>
  </si>
  <si>
    <t>(NĂM 2006)</t>
  </si>
  <si>
    <t>%</t>
  </si>
  <si>
    <t>Lần</t>
  </si>
  <si>
    <t>Thu nhập trên mỗi cổ phiếu (EPS)</t>
  </si>
  <si>
    <t xml:space="preserve"> - Tỷ suất lợi nhuận sau thuế/Nguồn vốn đầu tư của CSH bình quân</t>
  </si>
  <si>
    <t xml:space="preserve"> - Tài sản cố định/Tổng tài sản</t>
  </si>
  <si>
    <t xml:space="preserve"> - Tài sản lưu động/Tổng tài sản</t>
  </si>
  <si>
    <t xml:space="preserve"> - Nợ phải trả/Tổng nguồn vốn</t>
  </si>
  <si>
    <t xml:space="preserve"> - Nguồn vốn chủ sở hữu/Tổng nguồn vốn</t>
  </si>
  <si>
    <t xml:space="preserve"> - Khả năng thanh toán nhanh</t>
  </si>
  <si>
    <t xml:space="preserve"> - Khả năng thanh toán hiện hành</t>
  </si>
  <si>
    <t xml:space="preserve"> - Tỷ suất lợi nhuận trước thuế/Tổng tài sản</t>
  </si>
  <si>
    <t xml:space="preserve"> - Tỷ suất lợi nhuận trước thuế/Doanh thu thuần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</si>
</sst>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\+\ &quot;coâng trình&quot;"/>
    <numFmt numFmtId="176" formatCode="0.0%"/>
    <numFmt numFmtId="177" formatCode="#,##0.0"/>
    <numFmt numFmtId="178" formatCode="#,##0.000"/>
    <numFmt numFmtId="179" formatCode="_-* #,##0.0_-;\-* #,##0.0_-;_-* &quot;-&quot;??_-;_-@_-"/>
    <numFmt numFmtId="180" formatCode="_-* #,##0_-;\-* #,##0_-;_-* &quot;-&quot;??_-;_-@_-"/>
  </numFmts>
  <fonts count="12">
    <font>
      <sz val="11"/>
      <name val="VNI-Times"/>
      <family val="0"/>
    </font>
    <font>
      <sz val="8"/>
      <name val="VNI-Times"/>
      <family val="0"/>
    </font>
    <font>
      <b/>
      <sz val="11"/>
      <name val="VNI-Times"/>
      <family val="0"/>
    </font>
    <font>
      <sz val="11"/>
      <color indexed="8"/>
      <name val="VNI-Times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hair"/>
      <bottom style="double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 inden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3" fontId="7" fillId="0" borderId="0" xfId="15" applyNumberFormat="1" applyFont="1" applyAlignment="1">
      <alignment/>
    </xf>
    <xf numFmtId="0" fontId="7" fillId="0" borderId="0" xfId="0" applyFont="1" applyAlignment="1">
      <alignment/>
    </xf>
    <xf numFmtId="173" fontId="7" fillId="0" borderId="2" xfId="15" applyNumberFormat="1" applyFont="1" applyBorder="1" applyAlignment="1">
      <alignment/>
    </xf>
    <xf numFmtId="173" fontId="7" fillId="0" borderId="2" xfId="15" applyNumberFormat="1" applyFont="1" applyFill="1" applyBorder="1" applyAlignment="1">
      <alignment/>
    </xf>
    <xf numFmtId="173" fontId="8" fillId="0" borderId="0" xfId="15" applyNumberFormat="1" applyFont="1" applyAlignment="1">
      <alignment/>
    </xf>
    <xf numFmtId="0" fontId="7" fillId="0" borderId="3" xfId="0" applyFont="1" applyBorder="1" applyAlignment="1">
      <alignment horizontal="center"/>
    </xf>
    <xf numFmtId="173" fontId="7" fillId="0" borderId="4" xfId="15" applyNumberFormat="1" applyFont="1" applyBorder="1" applyAlignment="1">
      <alignment/>
    </xf>
    <xf numFmtId="173" fontId="7" fillId="0" borderId="4" xfId="15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173" fontId="7" fillId="0" borderId="1" xfId="15" applyNumberFormat="1" applyFont="1" applyBorder="1" applyAlignment="1">
      <alignment/>
    </xf>
    <xf numFmtId="173" fontId="7" fillId="0" borderId="6" xfId="15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 indent="1"/>
    </xf>
    <xf numFmtId="173" fontId="7" fillId="0" borderId="8" xfId="15" applyNumberFormat="1" applyFont="1" applyBorder="1" applyAlignment="1">
      <alignment/>
    </xf>
    <xf numFmtId="173" fontId="7" fillId="0" borderId="9" xfId="15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indent="2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73" fontId="6" fillId="0" borderId="0" xfId="15" applyNumberFormat="1" applyFont="1" applyAlignment="1">
      <alignment/>
    </xf>
    <xf numFmtId="0" fontId="2" fillId="0" borderId="0" xfId="0" applyFont="1" applyAlignment="1">
      <alignment/>
    </xf>
    <xf numFmtId="173" fontId="0" fillId="0" borderId="0" xfId="15" applyNumberFormat="1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173" fontId="6" fillId="0" borderId="12" xfId="15" applyNumberFormat="1" applyFont="1" applyFill="1" applyBorder="1" applyAlignment="1">
      <alignment horizontal="center" vertical="center"/>
    </xf>
    <xf numFmtId="173" fontId="10" fillId="0" borderId="2" xfId="15" applyNumberFormat="1" applyFont="1" applyFill="1" applyBorder="1" applyAlignment="1">
      <alignment horizontal="center" vertical="center"/>
    </xf>
    <xf numFmtId="173" fontId="11" fillId="0" borderId="2" xfId="15" applyNumberFormat="1" applyFont="1" applyFill="1" applyBorder="1" applyAlignment="1">
      <alignment/>
    </xf>
    <xf numFmtId="173" fontId="10" fillId="0" borderId="2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0" fontId="7" fillId="0" borderId="13" xfId="0" applyFont="1" applyBorder="1" applyAlignment="1">
      <alignment horizontal="left" indent="1"/>
    </xf>
    <xf numFmtId="0" fontId="7" fillId="0" borderId="14" xfId="0" applyFont="1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0" fontId="7" fillId="0" borderId="16" xfId="0" applyFont="1" applyBorder="1" applyAlignment="1">
      <alignment horizontal="left" indent="1"/>
    </xf>
    <xf numFmtId="0" fontId="7" fillId="0" borderId="17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0" fontId="7" fillId="0" borderId="19" xfId="0" applyFont="1" applyBorder="1" applyAlignment="1">
      <alignment horizontal="center"/>
    </xf>
    <xf numFmtId="173" fontId="7" fillId="0" borderId="8" xfId="15" applyNumberFormat="1" applyFont="1" applyFill="1" applyBorder="1" applyAlignment="1">
      <alignment/>
    </xf>
    <xf numFmtId="173" fontId="7" fillId="0" borderId="9" xfId="15" applyNumberFormat="1" applyFont="1" applyFill="1" applyBorder="1" applyAlignment="1">
      <alignment/>
    </xf>
    <xf numFmtId="1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indent="2"/>
    </xf>
    <xf numFmtId="1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 quotePrefix="1">
      <alignment horizontal="left" indent="2"/>
    </xf>
    <xf numFmtId="0" fontId="6" fillId="0" borderId="0" xfId="0" applyFont="1" applyAlignment="1">
      <alignment horizontal="center" vertical="center"/>
    </xf>
    <xf numFmtId="173" fontId="6" fillId="0" borderId="0" xfId="15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indent="2"/>
    </xf>
    <xf numFmtId="173" fontId="10" fillId="0" borderId="8" xfId="15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173" fontId="10" fillId="0" borderId="9" xfId="15" applyNumberFormat="1" applyFont="1" applyFill="1" applyBorder="1" applyAlignment="1">
      <alignment horizontal="center" vertical="center"/>
    </xf>
    <xf numFmtId="173" fontId="7" fillId="0" borderId="20" xfId="15" applyNumberFormat="1" applyFont="1" applyFill="1" applyBorder="1" applyAlignment="1">
      <alignment/>
    </xf>
    <xf numFmtId="173" fontId="10" fillId="0" borderId="20" xfId="15" applyNumberFormat="1" applyFont="1" applyFill="1" applyBorder="1" applyAlignment="1">
      <alignment horizontal="center" vertical="center"/>
    </xf>
    <xf numFmtId="173" fontId="11" fillId="0" borderId="20" xfId="15" applyNumberFormat="1" applyFont="1" applyFill="1" applyBorder="1" applyAlignment="1">
      <alignment/>
    </xf>
    <xf numFmtId="173" fontId="6" fillId="0" borderId="20" xfId="15" applyNumberFormat="1" applyFont="1" applyFill="1" applyBorder="1" applyAlignment="1">
      <alignment/>
    </xf>
    <xf numFmtId="1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173" fontId="7" fillId="0" borderId="22" xfId="15" applyNumberFormat="1" applyFont="1" applyFill="1" applyBorder="1" applyAlignment="1">
      <alignment/>
    </xf>
    <xf numFmtId="173" fontId="7" fillId="0" borderId="23" xfId="15" applyNumberFormat="1" applyFont="1" applyFill="1" applyBorder="1" applyAlignment="1">
      <alignment/>
    </xf>
    <xf numFmtId="173" fontId="10" fillId="0" borderId="8" xfId="15" applyNumberFormat="1" applyFont="1" applyFill="1" applyBorder="1" applyAlignment="1">
      <alignment/>
    </xf>
    <xf numFmtId="173" fontId="10" fillId="0" borderId="24" xfId="15" applyNumberFormat="1" applyFont="1" applyFill="1" applyBorder="1" applyAlignment="1">
      <alignment/>
    </xf>
    <xf numFmtId="1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indent="2"/>
    </xf>
    <xf numFmtId="173" fontId="10" fillId="0" borderId="26" xfId="15" applyNumberFormat="1" applyFont="1" applyFill="1" applyBorder="1" applyAlignment="1">
      <alignment/>
    </xf>
    <xf numFmtId="173" fontId="10" fillId="0" borderId="27" xfId="15" applyNumberFormat="1" applyFont="1" applyFill="1" applyBorder="1" applyAlignment="1">
      <alignment/>
    </xf>
    <xf numFmtId="173" fontId="7" fillId="0" borderId="28" xfId="15" applyNumberFormat="1" applyFont="1" applyFill="1" applyBorder="1" applyAlignment="1">
      <alignment/>
    </xf>
    <xf numFmtId="1" fontId="6" fillId="0" borderId="29" xfId="0" applyNumberFormat="1" applyFont="1" applyBorder="1" applyAlignment="1">
      <alignment horizontal="center"/>
    </xf>
    <xf numFmtId="173" fontId="10" fillId="0" borderId="30" xfId="0" applyNumberFormat="1" applyFont="1" applyFill="1" applyBorder="1" applyAlignment="1">
      <alignment/>
    </xf>
    <xf numFmtId="173" fontId="10" fillId="0" borderId="31" xfId="0" applyNumberFormat="1" applyFont="1" applyFill="1" applyBorder="1" applyAlignment="1">
      <alignment/>
    </xf>
    <xf numFmtId="0" fontId="6" fillId="0" borderId="30" xfId="0" applyFont="1" applyBorder="1" applyAlignment="1">
      <alignment horizontal="left" indent="2"/>
    </xf>
    <xf numFmtId="0" fontId="7" fillId="0" borderId="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71" fontId="7" fillId="0" borderId="2" xfId="15" applyNumberFormat="1" applyFont="1" applyFill="1" applyBorder="1" applyAlignment="1">
      <alignment/>
    </xf>
    <xf numFmtId="10" fontId="7" fillId="0" borderId="2" xfId="19" applyNumberFormat="1" applyFont="1" applyFill="1" applyBorder="1" applyAlignment="1">
      <alignment/>
    </xf>
    <xf numFmtId="10" fontId="7" fillId="0" borderId="32" xfId="19" applyNumberFormat="1" applyFont="1" applyFill="1" applyBorder="1" applyAlignment="1">
      <alignment/>
    </xf>
    <xf numFmtId="10" fontId="7" fillId="0" borderId="8" xfId="19" applyNumberFormat="1" applyFont="1" applyFill="1" applyBorder="1" applyAlignment="1">
      <alignment/>
    </xf>
    <xf numFmtId="10" fontId="7" fillId="0" borderId="4" xfId="19" applyNumberFormat="1" applyFont="1" applyFill="1" applyBorder="1" applyAlignment="1">
      <alignment/>
    </xf>
    <xf numFmtId="10" fontId="7" fillId="0" borderId="6" xfId="19" applyNumberFormat="1" applyFont="1" applyBorder="1" applyAlignment="1">
      <alignment/>
    </xf>
    <xf numFmtId="10" fontId="7" fillId="0" borderId="33" xfId="19" applyNumberFormat="1" applyFont="1" applyFill="1" applyBorder="1" applyAlignment="1">
      <alignment/>
    </xf>
    <xf numFmtId="10" fontId="7" fillId="0" borderId="9" xfId="19" applyNumberFormat="1" applyFont="1" applyFill="1" applyBorder="1" applyAlignment="1">
      <alignment/>
    </xf>
    <xf numFmtId="10" fontId="7" fillId="0" borderId="1" xfId="19" applyNumberFormat="1" applyFont="1" applyFill="1" applyBorder="1" applyAlignment="1">
      <alignment/>
    </xf>
    <xf numFmtId="171" fontId="7" fillId="0" borderId="32" xfId="15" applyNumberFormat="1" applyFont="1" applyFill="1" applyBorder="1" applyAlignment="1">
      <alignment/>
    </xf>
    <xf numFmtId="171" fontId="7" fillId="0" borderId="4" xfId="15" applyNumberFormat="1" applyFont="1" applyFill="1" applyBorder="1" applyAlignment="1">
      <alignment/>
    </xf>
    <xf numFmtId="171" fontId="7" fillId="0" borderId="33" xfId="15" applyNumberFormat="1" applyFont="1" applyFill="1" applyBorder="1" applyAlignment="1">
      <alignment/>
    </xf>
    <xf numFmtId="173" fontId="7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73" fontId="8" fillId="0" borderId="0" xfId="0" applyNumberFormat="1" applyFont="1" applyAlignment="1">
      <alignment/>
    </xf>
    <xf numFmtId="0" fontId="7" fillId="0" borderId="2" xfId="0" applyFont="1" applyBorder="1" applyAlignment="1">
      <alignment horizontal="left" indent="1"/>
    </xf>
    <xf numFmtId="0" fontId="7" fillId="0" borderId="32" xfId="0" applyFont="1" applyBorder="1" applyAlignment="1">
      <alignment horizontal="left" indent="1"/>
    </xf>
    <xf numFmtId="180" fontId="7" fillId="0" borderId="0" xfId="0" applyNumberFormat="1" applyFont="1" applyAlignment="1">
      <alignment/>
    </xf>
    <xf numFmtId="10" fontId="7" fillId="0" borderId="0" xfId="19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\Z_Q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 2006"/>
      <sheetName val="SS DONGIA"/>
      <sheetName val="cdps"/>
      <sheetName val="HANG"/>
      <sheetName val="hang 2"/>
      <sheetName val="KQKD"/>
      <sheetName val="GHICHU"/>
      <sheetName val="632"/>
      <sheetName val="621"/>
      <sheetName val="kq q4"/>
      <sheetName val="KQ2006"/>
      <sheetName val="TM-1"/>
      <sheetName val="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8">
      <selection activeCell="C44" sqref="C44"/>
    </sheetView>
  </sheetViews>
  <sheetFormatPr defaultColWidth="8.796875" defaultRowHeight="14.25"/>
  <cols>
    <col min="1" max="1" width="6.59765625" style="32" customWidth="1"/>
    <col min="2" max="2" width="52.19921875" style="32" customWidth="1"/>
    <col min="3" max="3" width="19.09765625" style="48" customWidth="1"/>
    <col min="4" max="4" width="19.09765625" style="49" customWidth="1"/>
    <col min="5" max="5" width="5" style="32" customWidth="1"/>
    <col min="6" max="6" width="16.59765625" style="35" customWidth="1"/>
    <col min="7" max="16384" width="9" style="32" customWidth="1"/>
  </cols>
  <sheetData>
    <row r="1" spans="1:7" ht="16.5">
      <c r="A1" s="70" t="s">
        <v>29</v>
      </c>
      <c r="C1" s="36"/>
      <c r="D1" s="71" t="s">
        <v>28</v>
      </c>
      <c r="E1" s="3"/>
      <c r="F1" s="7"/>
      <c r="G1" s="3"/>
    </row>
    <row r="2" spans="1:7" ht="16.5">
      <c r="A2" s="26" t="s">
        <v>30</v>
      </c>
      <c r="C2" s="36"/>
      <c r="D2" s="37"/>
      <c r="E2" s="3"/>
      <c r="F2" s="7"/>
      <c r="G2" s="3"/>
    </row>
    <row r="3" spans="3:7" ht="16.5">
      <c r="C3" s="36"/>
      <c r="D3" s="38"/>
      <c r="E3" s="3"/>
      <c r="F3" s="7"/>
      <c r="G3" s="3"/>
    </row>
    <row r="4" spans="1:7" ht="19.5" customHeight="1">
      <c r="A4" s="113" t="s">
        <v>31</v>
      </c>
      <c r="B4" s="113"/>
      <c r="C4" s="113"/>
      <c r="D4" s="113"/>
      <c r="E4" s="3"/>
      <c r="F4" s="7"/>
      <c r="G4" s="3"/>
    </row>
    <row r="5" spans="1:7" ht="16.5">
      <c r="A5" s="114" t="s">
        <v>81</v>
      </c>
      <c r="B5" s="114"/>
      <c r="C5" s="114"/>
      <c r="D5" s="114"/>
      <c r="E5" s="3"/>
      <c r="F5" s="7"/>
      <c r="G5" s="3"/>
    </row>
    <row r="6" spans="1:7" ht="16.5">
      <c r="A6" s="3"/>
      <c r="B6" s="1"/>
      <c r="C6" s="39"/>
      <c r="D6" s="39"/>
      <c r="E6" s="3"/>
      <c r="F6" s="7"/>
      <c r="G6" s="3"/>
    </row>
    <row r="7" spans="1:7" ht="16.5">
      <c r="A7" s="114" t="s">
        <v>32</v>
      </c>
      <c r="B7" s="114"/>
      <c r="C7" s="114"/>
      <c r="D7" s="114"/>
      <c r="E7" s="3"/>
      <c r="F7" s="7"/>
      <c r="G7" s="3"/>
    </row>
    <row r="8" spans="1:7" ht="20.25" customHeight="1" thickBot="1">
      <c r="A8" s="3"/>
      <c r="B8" s="8"/>
      <c r="C8" s="36"/>
      <c r="D8" s="45" t="s">
        <v>80</v>
      </c>
      <c r="E8" s="3"/>
      <c r="F8" s="7"/>
      <c r="G8" s="3"/>
    </row>
    <row r="9" spans="1:7" s="66" customFormat="1" ht="25.5" customHeight="1" thickTop="1">
      <c r="A9" s="28" t="s">
        <v>0</v>
      </c>
      <c r="B9" s="23" t="s">
        <v>33</v>
      </c>
      <c r="C9" s="40" t="s">
        <v>34</v>
      </c>
      <c r="D9" s="41" t="s">
        <v>35</v>
      </c>
      <c r="E9" s="64"/>
      <c r="F9" s="65"/>
      <c r="G9" s="64"/>
    </row>
    <row r="10" spans="1:7" s="34" customFormat="1" ht="17.25">
      <c r="A10" s="67" t="s">
        <v>48</v>
      </c>
      <c r="B10" s="68" t="s">
        <v>36</v>
      </c>
      <c r="C10" s="69">
        <f>SUM(C11:C15)</f>
        <v>133773437204</v>
      </c>
      <c r="D10" s="72">
        <f>SUM(D11:D15)</f>
        <v>133070365984</v>
      </c>
      <c r="E10" s="6"/>
      <c r="G10" s="6"/>
    </row>
    <row r="11" spans="1:7" ht="16.5">
      <c r="A11" s="62">
        <v>1</v>
      </c>
      <c r="B11" s="29" t="s">
        <v>37</v>
      </c>
      <c r="C11" s="10">
        <v>4032410621</v>
      </c>
      <c r="D11" s="14">
        <v>5838342702</v>
      </c>
      <c r="E11" s="3"/>
      <c r="G11" s="3"/>
    </row>
    <row r="12" spans="1:7" ht="16.5">
      <c r="A12" s="62">
        <v>2</v>
      </c>
      <c r="B12" s="29" t="s">
        <v>38</v>
      </c>
      <c r="C12" s="10">
        <v>0</v>
      </c>
      <c r="D12" s="14">
        <v>0</v>
      </c>
      <c r="E12" s="3"/>
      <c r="G12" s="3"/>
    </row>
    <row r="13" spans="1:7" ht="16.5">
      <c r="A13" s="62">
        <v>3</v>
      </c>
      <c r="B13" s="29" t="s">
        <v>39</v>
      </c>
      <c r="C13" s="10">
        <v>41131679294</v>
      </c>
      <c r="D13" s="14">
        <v>37554646256</v>
      </c>
      <c r="E13" s="3"/>
      <c r="G13" s="3"/>
    </row>
    <row r="14" spans="1:7" ht="16.5">
      <c r="A14" s="62">
        <v>4</v>
      </c>
      <c r="B14" s="29" t="s">
        <v>40</v>
      </c>
      <c r="C14" s="10">
        <v>85977314173</v>
      </c>
      <c r="D14" s="73">
        <v>86374362500</v>
      </c>
      <c r="E14" s="3"/>
      <c r="G14" s="3"/>
    </row>
    <row r="15" spans="1:7" ht="16.5">
      <c r="A15" s="62">
        <v>5</v>
      </c>
      <c r="B15" s="29" t="s">
        <v>41</v>
      </c>
      <c r="C15" s="10">
        <v>2632033116</v>
      </c>
      <c r="D15" s="73">
        <v>3303014526</v>
      </c>
      <c r="E15" s="3"/>
      <c r="G15" s="3"/>
    </row>
    <row r="16" spans="1:7" s="34" customFormat="1" ht="17.25">
      <c r="A16" s="60" t="s">
        <v>49</v>
      </c>
      <c r="B16" s="61" t="s">
        <v>42</v>
      </c>
      <c r="C16" s="42">
        <f>SUM(C17,C24:C28)</f>
        <v>126152417806</v>
      </c>
      <c r="D16" s="74">
        <f>SUM(D17,D24:D28)</f>
        <v>125931942847</v>
      </c>
      <c r="E16" s="6"/>
      <c r="G16" s="6"/>
    </row>
    <row r="17" spans="1:7" ht="16.5">
      <c r="A17" s="62">
        <v>1</v>
      </c>
      <c r="B17" s="29" t="s">
        <v>43</v>
      </c>
      <c r="C17" s="10">
        <f>SUM(C18:C23)</f>
        <v>67811682956</v>
      </c>
      <c r="D17" s="73">
        <f>SUM(D18:D23)</f>
        <v>66378432168</v>
      </c>
      <c r="E17" s="3"/>
      <c r="G17" s="3"/>
    </row>
    <row r="18" spans="1:7" ht="16.5">
      <c r="A18" s="62"/>
      <c r="B18" s="63" t="s">
        <v>50</v>
      </c>
      <c r="C18" s="10">
        <v>67644903163</v>
      </c>
      <c r="D18" s="73">
        <v>67656171763</v>
      </c>
      <c r="E18" s="3"/>
      <c r="G18" s="3"/>
    </row>
    <row r="19" spans="1:7" ht="16.5">
      <c r="A19" s="62"/>
      <c r="B19" s="63" t="s">
        <v>51</v>
      </c>
      <c r="C19" s="10">
        <v>-15762849214</v>
      </c>
      <c r="D19" s="73">
        <v>-16835459209</v>
      </c>
      <c r="E19" s="3"/>
      <c r="G19" s="3"/>
    </row>
    <row r="20" spans="1:7" ht="16.5">
      <c r="A20" s="62"/>
      <c r="B20" s="63" t="s">
        <v>52</v>
      </c>
      <c r="C20" s="43">
        <v>16470216407</v>
      </c>
      <c r="D20" s="73">
        <v>16470216407</v>
      </c>
      <c r="E20" s="3"/>
      <c r="G20" s="3"/>
    </row>
    <row r="21" spans="1:7" ht="16.5">
      <c r="A21" s="62"/>
      <c r="B21" s="63" t="s">
        <v>53</v>
      </c>
      <c r="C21" s="10">
        <v>-5139488000</v>
      </c>
      <c r="D21" s="73">
        <v>-5482832793</v>
      </c>
      <c r="E21" s="3"/>
      <c r="G21" s="3"/>
    </row>
    <row r="22" spans="1:7" ht="16.5">
      <c r="A22" s="62"/>
      <c r="B22" s="63" t="s">
        <v>54</v>
      </c>
      <c r="C22" s="43">
        <v>5712920000</v>
      </c>
      <c r="D22" s="73">
        <v>5712920000</v>
      </c>
      <c r="E22" s="3"/>
      <c r="G22" s="3"/>
    </row>
    <row r="23" spans="1:7" ht="16.5">
      <c r="A23" s="62"/>
      <c r="B23" s="63" t="s">
        <v>55</v>
      </c>
      <c r="C23" s="43">
        <v>-1114019400</v>
      </c>
      <c r="D23" s="73">
        <v>-1142584000</v>
      </c>
      <c r="E23" s="3"/>
      <c r="G23" s="3"/>
    </row>
    <row r="24" spans="1:7" ht="16.5">
      <c r="A24" s="62">
        <v>2</v>
      </c>
      <c r="B24" s="29" t="s">
        <v>44</v>
      </c>
      <c r="C24" s="10">
        <v>39600000000</v>
      </c>
      <c r="D24" s="73">
        <v>39600000000</v>
      </c>
      <c r="E24" s="3"/>
      <c r="G24" s="3"/>
    </row>
    <row r="25" spans="1:7" ht="16.5">
      <c r="A25" s="62">
        <v>3</v>
      </c>
      <c r="B25" s="29" t="s">
        <v>45</v>
      </c>
      <c r="C25" s="10">
        <v>8467421517</v>
      </c>
      <c r="D25" s="73">
        <v>8356241017</v>
      </c>
      <c r="E25" s="3"/>
      <c r="G25" s="3"/>
    </row>
    <row r="26" spans="1:7" ht="16.5">
      <c r="A26" s="62">
        <v>4</v>
      </c>
      <c r="B26" s="29" t="s">
        <v>46</v>
      </c>
      <c r="C26" s="10">
        <v>0</v>
      </c>
      <c r="D26" s="73">
        <v>0</v>
      </c>
      <c r="E26" s="3"/>
      <c r="G26" s="3"/>
    </row>
    <row r="27" spans="1:7" ht="16.5">
      <c r="A27" s="62">
        <v>5</v>
      </c>
      <c r="B27" s="29" t="s">
        <v>47</v>
      </c>
      <c r="C27" s="10">
        <v>10273313333</v>
      </c>
      <c r="D27" s="73">
        <v>11597269662</v>
      </c>
      <c r="E27" s="3"/>
      <c r="G27" s="3"/>
    </row>
    <row r="28" spans="1:7" ht="16.5">
      <c r="A28" s="77">
        <v>6</v>
      </c>
      <c r="B28" s="78" t="s">
        <v>15</v>
      </c>
      <c r="C28" s="79">
        <v>0</v>
      </c>
      <c r="D28" s="80">
        <v>0</v>
      </c>
      <c r="E28" s="3"/>
      <c r="G28" s="3"/>
    </row>
    <row r="29" spans="1:7" s="34" customFormat="1" ht="17.25">
      <c r="A29" s="83" t="s">
        <v>56</v>
      </c>
      <c r="B29" s="84" t="s">
        <v>27</v>
      </c>
      <c r="C29" s="85">
        <f>C10+C16</f>
        <v>259925855010</v>
      </c>
      <c r="D29" s="86">
        <f>D10+D16</f>
        <v>259002308831</v>
      </c>
      <c r="E29" s="6"/>
      <c r="G29" s="6"/>
    </row>
    <row r="30" spans="1:7" ht="16.5">
      <c r="A30" s="67" t="s">
        <v>58</v>
      </c>
      <c r="B30" s="68" t="s">
        <v>57</v>
      </c>
      <c r="C30" s="81">
        <f>SUM(C31:C33)</f>
        <v>172620515102</v>
      </c>
      <c r="D30" s="82">
        <f>SUM(D31:D33)</f>
        <v>135542698390</v>
      </c>
      <c r="E30" s="3"/>
      <c r="G30" s="3"/>
    </row>
    <row r="31" spans="1:7" ht="16.5">
      <c r="A31" s="62">
        <v>1</v>
      </c>
      <c r="B31" s="29" t="s">
        <v>59</v>
      </c>
      <c r="C31" s="43">
        <v>159885313761</v>
      </c>
      <c r="D31" s="75">
        <v>124765846169</v>
      </c>
      <c r="E31" s="3"/>
      <c r="G31" s="3"/>
    </row>
    <row r="32" spans="1:7" ht="16.5">
      <c r="A32" s="62">
        <v>2</v>
      </c>
      <c r="B32" s="29" t="s">
        <v>60</v>
      </c>
      <c r="C32" s="10">
        <v>12735201341</v>
      </c>
      <c r="D32" s="73">
        <v>10776852221</v>
      </c>
      <c r="E32" s="3"/>
      <c r="G32" s="3"/>
    </row>
    <row r="33" spans="1:7" ht="16.5">
      <c r="A33" s="62">
        <v>3</v>
      </c>
      <c r="B33" s="29" t="s">
        <v>61</v>
      </c>
      <c r="C33" s="10">
        <v>0</v>
      </c>
      <c r="D33" s="73">
        <v>0</v>
      </c>
      <c r="E33" s="3"/>
      <c r="G33" s="3"/>
    </row>
    <row r="34" spans="1:7" s="34" customFormat="1" ht="17.25">
      <c r="A34" s="60" t="s">
        <v>63</v>
      </c>
      <c r="B34" s="61" t="s">
        <v>62</v>
      </c>
      <c r="C34" s="44">
        <f>SUM(C35,C41)</f>
        <v>87305339908</v>
      </c>
      <c r="D34" s="76">
        <f>SUM(D35,D41)</f>
        <v>123459610441</v>
      </c>
      <c r="E34" s="6"/>
      <c r="G34" s="6"/>
    </row>
    <row r="35" spans="1:7" ht="16.5">
      <c r="A35" s="62">
        <v>1</v>
      </c>
      <c r="B35" s="29" t="s">
        <v>64</v>
      </c>
      <c r="C35" s="10">
        <f>SUM(C36:C40)</f>
        <v>88380254702</v>
      </c>
      <c r="D35" s="73">
        <f>SUM(D36:D40)</f>
        <v>124586923883</v>
      </c>
      <c r="E35" s="3"/>
      <c r="G35" s="3"/>
    </row>
    <row r="36" spans="1:7" ht="16.5">
      <c r="A36" s="62"/>
      <c r="B36" s="63" t="s">
        <v>65</v>
      </c>
      <c r="C36" s="10">
        <v>76433790000</v>
      </c>
      <c r="D36" s="73">
        <v>118000000000</v>
      </c>
      <c r="E36" s="3"/>
      <c r="G36" s="3"/>
    </row>
    <row r="37" spans="1:7" ht="16.5">
      <c r="A37" s="62"/>
      <c r="B37" s="63" t="s">
        <v>66</v>
      </c>
      <c r="C37" s="10">
        <v>0</v>
      </c>
      <c r="D37" s="73">
        <v>0</v>
      </c>
      <c r="E37" s="3"/>
      <c r="G37" s="3"/>
    </row>
    <row r="38" spans="1:7" ht="16.5">
      <c r="A38" s="62"/>
      <c r="B38" s="63" t="s">
        <v>67</v>
      </c>
      <c r="C38" s="10">
        <v>12808882023</v>
      </c>
      <c r="D38" s="73">
        <v>5160532023</v>
      </c>
      <c r="E38" s="3"/>
      <c r="G38" s="3"/>
    </row>
    <row r="39" spans="1:7" ht="16.5">
      <c r="A39" s="62"/>
      <c r="B39" s="63" t="s">
        <v>68</v>
      </c>
      <c r="C39" s="10">
        <f>10897168+65281300</f>
        <v>76178468</v>
      </c>
      <c r="D39" s="73">
        <f>10897168+65281300</f>
        <v>76178468</v>
      </c>
      <c r="E39" s="3"/>
      <c r="G39" s="3"/>
    </row>
    <row r="40" spans="1:7" ht="16.5">
      <c r="A40" s="62"/>
      <c r="B40" s="63" t="s">
        <v>69</v>
      </c>
      <c r="C40" s="43">
        <v>-938595789</v>
      </c>
      <c r="D40" s="73">
        <v>1350213392</v>
      </c>
      <c r="E40" s="3"/>
      <c r="G40" s="3"/>
    </row>
    <row r="41" spans="1:7" ht="16.5">
      <c r="A41" s="77">
        <v>2</v>
      </c>
      <c r="B41" s="78" t="s">
        <v>70</v>
      </c>
      <c r="C41" s="79">
        <v>-1074914794</v>
      </c>
      <c r="D41" s="87">
        <v>-1127313442</v>
      </c>
      <c r="E41" s="3"/>
      <c r="G41" s="3"/>
    </row>
    <row r="42" spans="1:7" s="34" customFormat="1" ht="18" thickBot="1">
      <c r="A42" s="88" t="s">
        <v>72</v>
      </c>
      <c r="B42" s="91" t="s">
        <v>71</v>
      </c>
      <c r="C42" s="89">
        <f>C30+C34</f>
        <v>259925855010</v>
      </c>
      <c r="D42" s="90">
        <f>D30+D34</f>
        <v>259002308831</v>
      </c>
      <c r="E42" s="6"/>
      <c r="G42" s="6"/>
    </row>
    <row r="43" spans="1:7" ht="17.25" thickTop="1">
      <c r="A43" s="50"/>
      <c r="B43" s="3"/>
      <c r="C43" s="45"/>
      <c r="D43" s="45"/>
      <c r="E43" s="3"/>
      <c r="F43" s="7"/>
      <c r="G43" s="3"/>
    </row>
    <row r="44" spans="1:7" ht="16.5">
      <c r="A44" s="50"/>
      <c r="B44" s="4"/>
      <c r="C44" s="39"/>
      <c r="D44" s="39"/>
      <c r="E44" s="3"/>
      <c r="F44" s="7"/>
      <c r="G44" s="3"/>
    </row>
    <row r="45" spans="1:7" ht="16.5">
      <c r="A45" s="50"/>
      <c r="B45" s="5"/>
      <c r="C45" s="45"/>
      <c r="D45" s="45"/>
      <c r="E45" s="3"/>
      <c r="F45" s="7"/>
      <c r="G45" s="3"/>
    </row>
    <row r="46" spans="1:7" ht="16.5">
      <c r="A46" s="50"/>
      <c r="B46" s="3"/>
      <c r="C46" s="36"/>
      <c r="D46" s="38"/>
      <c r="E46" s="3"/>
      <c r="F46" s="7"/>
      <c r="G46" s="3"/>
    </row>
    <row r="47" spans="1:7" ht="16.5">
      <c r="A47" s="50"/>
      <c r="B47" s="3"/>
      <c r="C47" s="36"/>
      <c r="D47" s="38"/>
      <c r="E47" s="3"/>
      <c r="F47" s="7"/>
      <c r="G47" s="3"/>
    </row>
    <row r="48" spans="1:7" ht="16.5">
      <c r="A48" s="50"/>
      <c r="B48" s="3"/>
      <c r="C48" s="36"/>
      <c r="D48" s="38"/>
      <c r="E48" s="3"/>
      <c r="F48" s="7"/>
      <c r="G48" s="3"/>
    </row>
    <row r="49" spans="1:7" ht="16.5">
      <c r="A49" s="50"/>
      <c r="B49" s="3"/>
      <c r="C49" s="36"/>
      <c r="D49" s="38"/>
      <c r="E49" s="3"/>
      <c r="F49" s="7"/>
      <c r="G49" s="3"/>
    </row>
    <row r="50" spans="1:7" ht="16.5">
      <c r="A50" s="50"/>
      <c r="B50" s="3"/>
      <c r="C50" s="36"/>
      <c r="D50" s="38"/>
      <c r="E50" s="3"/>
      <c r="F50" s="7"/>
      <c r="G50" s="3"/>
    </row>
    <row r="51" spans="1:7" ht="16.5">
      <c r="A51" s="50"/>
      <c r="B51" s="3"/>
      <c r="C51" s="36"/>
      <c r="D51" s="38"/>
      <c r="E51" s="3"/>
      <c r="F51" s="7"/>
      <c r="G51" s="3"/>
    </row>
    <row r="52" spans="1:7" ht="16.5">
      <c r="A52" s="50"/>
      <c r="B52" s="3"/>
      <c r="C52" s="36"/>
      <c r="D52" s="38"/>
      <c r="E52" s="3"/>
      <c r="F52" s="7"/>
      <c r="G52" s="3"/>
    </row>
    <row r="53" spans="1:7" ht="16.5">
      <c r="A53" s="50"/>
      <c r="B53" s="3"/>
      <c r="C53" s="36"/>
      <c r="D53" s="38"/>
      <c r="E53" s="3"/>
      <c r="F53" s="7"/>
      <c r="G53" s="3"/>
    </row>
    <row r="54" spans="1:7" s="34" customFormat="1" ht="17.25">
      <c r="A54" s="6"/>
      <c r="B54" s="6"/>
      <c r="C54" s="46"/>
      <c r="D54" s="47"/>
      <c r="E54" s="6"/>
      <c r="F54" s="33"/>
      <c r="G54" s="6"/>
    </row>
    <row r="55" spans="1:7" ht="16.5">
      <c r="A55" s="3"/>
      <c r="B55" s="3"/>
      <c r="C55" s="36"/>
      <c r="D55" s="38"/>
      <c r="E55" s="3"/>
      <c r="F55" s="7"/>
      <c r="G55" s="3"/>
    </row>
    <row r="56" spans="1:7" ht="16.5">
      <c r="A56" s="3"/>
      <c r="B56" s="3"/>
      <c r="C56" s="36"/>
      <c r="D56" s="38"/>
      <c r="E56" s="3"/>
      <c r="F56" s="7"/>
      <c r="G56" s="3"/>
    </row>
  </sheetData>
  <mergeCells count="3">
    <mergeCell ref="A4:D4"/>
    <mergeCell ref="A5:D5"/>
    <mergeCell ref="A7:D7"/>
  </mergeCells>
  <printOptions horizontalCentered="1"/>
  <pageMargins left="0.11811023622047245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21" sqref="D21"/>
    </sheetView>
  </sheetViews>
  <sheetFormatPr defaultColWidth="8.796875" defaultRowHeight="14.25"/>
  <cols>
    <col min="1" max="1" width="5.5" style="32" customWidth="1"/>
    <col min="2" max="2" width="47" style="32" bestFit="1" customWidth="1"/>
    <col min="3" max="3" width="13.59765625" style="32" bestFit="1" customWidth="1"/>
    <col min="4" max="4" width="16" style="32" customWidth="1"/>
    <col min="5" max="5" width="17.59765625" style="32" bestFit="1" customWidth="1"/>
    <col min="6" max="6" width="8.69921875" style="32" customWidth="1"/>
    <col min="7" max="16384" width="9" style="32" customWidth="1"/>
  </cols>
  <sheetData>
    <row r="1" spans="1:9" ht="16.5">
      <c r="A1" s="114" t="s">
        <v>23</v>
      </c>
      <c r="B1" s="114"/>
      <c r="C1" s="114"/>
      <c r="D1" s="114"/>
      <c r="E1" s="114"/>
      <c r="F1" s="3"/>
      <c r="G1" s="3"/>
      <c r="H1" s="3"/>
      <c r="I1" s="3"/>
    </row>
    <row r="2" spans="1:9" ht="16.5">
      <c r="A2" s="27"/>
      <c r="B2" s="27"/>
      <c r="C2" s="27"/>
      <c r="D2" s="27"/>
      <c r="E2" s="27"/>
      <c r="F2" s="3"/>
      <c r="G2" s="3"/>
      <c r="H2" s="3"/>
      <c r="I2" s="3"/>
    </row>
    <row r="3" spans="1:9" ht="17.25" thickBot="1">
      <c r="A3" s="3"/>
      <c r="B3" s="3"/>
      <c r="C3" s="3"/>
      <c r="D3" s="5"/>
      <c r="E3" s="5" t="s">
        <v>1</v>
      </c>
      <c r="F3" s="3"/>
      <c r="G3" s="3"/>
      <c r="H3" s="3"/>
      <c r="I3" s="3"/>
    </row>
    <row r="4" spans="1:9" ht="21.75" customHeight="1" thickTop="1">
      <c r="A4" s="22" t="s">
        <v>0</v>
      </c>
      <c r="B4" s="115" t="s">
        <v>2</v>
      </c>
      <c r="C4" s="116"/>
      <c r="D4" s="24" t="s">
        <v>3</v>
      </c>
      <c r="E4" s="25" t="s">
        <v>4</v>
      </c>
      <c r="F4" s="3"/>
      <c r="G4" s="3"/>
      <c r="H4" s="3"/>
      <c r="I4" s="3"/>
    </row>
    <row r="5" spans="1:9" ht="16.5">
      <c r="A5" s="18">
        <v>1</v>
      </c>
      <c r="B5" s="51" t="s">
        <v>5</v>
      </c>
      <c r="C5" s="52"/>
      <c r="D5" s="20">
        <f>68905016677+5753397723</f>
        <v>74658414400</v>
      </c>
      <c r="E5" s="21">
        <v>283304651862</v>
      </c>
      <c r="F5" s="3"/>
      <c r="G5" s="3"/>
      <c r="H5" s="3"/>
      <c r="I5" s="3"/>
    </row>
    <row r="6" spans="1:9" ht="16.5">
      <c r="A6" s="12">
        <v>2</v>
      </c>
      <c r="B6" s="53" t="s">
        <v>6</v>
      </c>
      <c r="C6" s="54"/>
      <c r="D6" s="10">
        <v>86657443</v>
      </c>
      <c r="E6" s="14">
        <v>86657443</v>
      </c>
      <c r="F6" s="3"/>
      <c r="G6" s="3"/>
      <c r="H6" s="3"/>
      <c r="I6" s="3"/>
    </row>
    <row r="7" spans="1:9" ht="16.5">
      <c r="A7" s="12">
        <v>3</v>
      </c>
      <c r="B7" s="53" t="s">
        <v>7</v>
      </c>
      <c r="C7" s="54"/>
      <c r="D7" s="10">
        <f>D5-D6</f>
        <v>74571756957</v>
      </c>
      <c r="E7" s="14">
        <f>E5-E6</f>
        <v>283217994419</v>
      </c>
      <c r="F7" s="3"/>
      <c r="G7" s="3"/>
      <c r="H7" s="3"/>
      <c r="I7" s="3"/>
    </row>
    <row r="8" spans="1:9" ht="16.5">
      <c r="A8" s="12">
        <v>4</v>
      </c>
      <c r="B8" s="53" t="s">
        <v>8</v>
      </c>
      <c r="C8" s="54"/>
      <c r="D8" s="10">
        <v>62765512855</v>
      </c>
      <c r="E8" s="14">
        <v>242090621106</v>
      </c>
      <c r="F8" s="3"/>
      <c r="G8" s="3"/>
      <c r="H8" s="3"/>
      <c r="I8" s="3"/>
    </row>
    <row r="9" spans="1:9" ht="16.5">
      <c r="A9" s="12">
        <v>5</v>
      </c>
      <c r="B9" s="53" t="s">
        <v>16</v>
      </c>
      <c r="C9" s="54"/>
      <c r="D9" s="10">
        <f>D7-D8</f>
        <v>11806244102</v>
      </c>
      <c r="E9" s="14">
        <f>E7-E8</f>
        <v>41127373313</v>
      </c>
      <c r="F9" s="3"/>
      <c r="G9" s="3"/>
      <c r="H9" s="3"/>
      <c r="I9" s="3"/>
    </row>
    <row r="10" spans="1:9" ht="16.5">
      <c r="A10" s="12">
        <v>6</v>
      </c>
      <c r="B10" s="53" t="s">
        <v>9</v>
      </c>
      <c r="C10" s="54"/>
      <c r="D10" s="10">
        <v>-126015901</v>
      </c>
      <c r="E10" s="14">
        <v>198491532</v>
      </c>
      <c r="F10" s="3"/>
      <c r="G10" s="3"/>
      <c r="H10" s="3"/>
      <c r="I10" s="3"/>
    </row>
    <row r="11" spans="1:9" ht="16.5">
      <c r="A11" s="12">
        <v>7</v>
      </c>
      <c r="B11" s="53" t="s">
        <v>10</v>
      </c>
      <c r="C11" s="54"/>
      <c r="D11" s="10">
        <f>1739734194+4001752933</f>
        <v>5741487127</v>
      </c>
      <c r="E11" s="14">
        <f>7558446187+4001752933</f>
        <v>11560199120</v>
      </c>
      <c r="F11" s="3"/>
      <c r="G11" s="3"/>
      <c r="H11" s="3"/>
      <c r="I11" s="3"/>
    </row>
    <row r="12" spans="1:9" ht="16.5">
      <c r="A12" s="12">
        <v>8</v>
      </c>
      <c r="B12" s="53" t="s">
        <v>11</v>
      </c>
      <c r="C12" s="54"/>
      <c r="D12" s="10">
        <f>D10-D11</f>
        <v>-5867503028</v>
      </c>
      <c r="E12" s="14">
        <f>E10-E11</f>
        <v>-11361707588</v>
      </c>
      <c r="F12" s="3"/>
      <c r="G12" s="3"/>
      <c r="H12" s="3"/>
      <c r="I12" s="3"/>
    </row>
    <row r="13" spans="1:9" ht="16.5">
      <c r="A13" s="12">
        <v>9</v>
      </c>
      <c r="B13" s="53" t="s">
        <v>12</v>
      </c>
      <c r="C13" s="54"/>
      <c r="D13" s="10">
        <v>2774334290</v>
      </c>
      <c r="E13" s="14">
        <v>10137524678</v>
      </c>
      <c r="F13" s="3"/>
      <c r="G13" s="3"/>
      <c r="H13" s="3"/>
      <c r="I13" s="3"/>
    </row>
    <row r="14" spans="1:9" ht="16.5">
      <c r="A14" s="12">
        <v>10</v>
      </c>
      <c r="B14" s="53" t="s">
        <v>13</v>
      </c>
      <c r="C14" s="54"/>
      <c r="D14" s="10">
        <v>1953395631</v>
      </c>
      <c r="E14" s="14">
        <v>8405768721</v>
      </c>
      <c r="F14" s="3"/>
      <c r="G14" s="3"/>
      <c r="H14" s="3"/>
      <c r="I14" s="3"/>
    </row>
    <row r="15" spans="1:9" ht="16.5">
      <c r="A15" s="12">
        <v>11</v>
      </c>
      <c r="B15" s="53" t="s">
        <v>14</v>
      </c>
      <c r="C15" s="54"/>
      <c r="D15" s="10">
        <f>322158168+236453358</f>
        <v>558611526</v>
      </c>
      <c r="E15" s="14">
        <v>846942556</v>
      </c>
      <c r="F15" s="3"/>
      <c r="G15" s="3"/>
      <c r="H15" s="3"/>
      <c r="I15" s="3"/>
    </row>
    <row r="16" spans="1:9" ht="16.5">
      <c r="A16" s="12">
        <v>12</v>
      </c>
      <c r="B16" s="53" t="s">
        <v>15</v>
      </c>
      <c r="C16" s="54"/>
      <c r="D16" s="10">
        <f>5512000-524698502</f>
        <v>-519186502</v>
      </c>
      <c r="E16" s="14">
        <f>5230449659-4001752933</f>
        <v>1228696726</v>
      </c>
      <c r="F16" s="3"/>
      <c r="G16" s="3"/>
      <c r="H16" s="3"/>
      <c r="I16" s="3"/>
    </row>
    <row r="17" spans="1:9" ht="16.5">
      <c r="A17" s="12">
        <v>13</v>
      </c>
      <c r="B17" s="53" t="s">
        <v>17</v>
      </c>
      <c r="C17" s="54"/>
      <c r="D17" s="10">
        <f>D15-D16</f>
        <v>1077798028</v>
      </c>
      <c r="E17" s="14">
        <f>E15-E16</f>
        <v>-381754170</v>
      </c>
      <c r="F17" s="3"/>
      <c r="G17" s="3"/>
      <c r="H17" s="3"/>
      <c r="I17" s="3"/>
    </row>
    <row r="18" spans="1:9" ht="16.5">
      <c r="A18" s="12">
        <v>14</v>
      </c>
      <c r="B18" s="53" t="s">
        <v>18</v>
      </c>
      <c r="C18" s="54"/>
      <c r="D18" s="10">
        <f>D9+D12-D13-D14+D17</f>
        <v>2288809181</v>
      </c>
      <c r="E18" s="14">
        <f>E9+E12-E13-E14+E17</f>
        <v>10840618156</v>
      </c>
      <c r="F18" s="3"/>
      <c r="G18" s="3"/>
      <c r="H18" s="3"/>
      <c r="I18" s="3"/>
    </row>
    <row r="19" spans="1:9" ht="16.5">
      <c r="A19" s="12">
        <v>15</v>
      </c>
      <c r="B19" s="53" t="s">
        <v>19</v>
      </c>
      <c r="C19" s="54"/>
      <c r="D19" s="10">
        <v>0</v>
      </c>
      <c r="E19" s="14">
        <v>0</v>
      </c>
      <c r="F19" s="3"/>
      <c r="G19" s="3"/>
      <c r="H19" s="3"/>
      <c r="I19" s="3"/>
    </row>
    <row r="20" spans="1:9" ht="16.5">
      <c r="A20" s="12">
        <v>16</v>
      </c>
      <c r="B20" s="53" t="s">
        <v>20</v>
      </c>
      <c r="C20" s="54"/>
      <c r="D20" s="9">
        <f>D18-D19</f>
        <v>2288809181</v>
      </c>
      <c r="E20" s="13">
        <f>E18-E19</f>
        <v>10840618156</v>
      </c>
      <c r="F20" s="3"/>
      <c r="G20" s="3"/>
      <c r="H20" s="3"/>
      <c r="I20" s="3"/>
    </row>
    <row r="21" spans="1:9" ht="16.5">
      <c r="A21" s="12">
        <v>17</v>
      </c>
      <c r="B21" s="53" t="s">
        <v>21</v>
      </c>
      <c r="C21" s="54"/>
      <c r="D21" s="9">
        <f>D20/$D$23</f>
        <v>440.5875569933754</v>
      </c>
      <c r="E21" s="13">
        <f>E20/(($D$23*10+E23*2)/12)</f>
        <v>1721.89418038778</v>
      </c>
      <c r="F21" s="3"/>
      <c r="G21" s="3"/>
      <c r="H21" s="3"/>
      <c r="I21" s="3"/>
    </row>
    <row r="22" spans="1:9" ht="17.25" thickBot="1">
      <c r="A22" s="15">
        <v>18</v>
      </c>
      <c r="B22" s="55" t="s">
        <v>22</v>
      </c>
      <c r="C22" s="56"/>
      <c r="D22" s="16"/>
      <c r="E22" s="17"/>
      <c r="F22" s="3"/>
      <c r="G22" s="3"/>
      <c r="H22" s="3"/>
      <c r="I22" s="3"/>
    </row>
    <row r="23" spans="1:9" ht="17.25" thickTop="1">
      <c r="A23" s="3"/>
      <c r="B23" s="3"/>
      <c r="C23" s="3"/>
      <c r="D23" s="11">
        <v>5194902</v>
      </c>
      <c r="E23" s="11">
        <v>11800000</v>
      </c>
      <c r="F23" s="3"/>
      <c r="G23" s="3"/>
      <c r="H23" s="3"/>
      <c r="I23" s="3"/>
    </row>
    <row r="25" ht="16.5">
      <c r="D25" s="5" t="s">
        <v>24</v>
      </c>
    </row>
    <row r="26" ht="16.5">
      <c r="D26" s="5" t="s">
        <v>25</v>
      </c>
    </row>
    <row r="27" ht="16.5">
      <c r="D27" s="5"/>
    </row>
    <row r="28" ht="16.5">
      <c r="D28" s="5"/>
    </row>
    <row r="29" ht="16.5">
      <c r="D29" s="5"/>
    </row>
    <row r="30" ht="16.5">
      <c r="D30" s="4"/>
    </row>
    <row r="31" ht="16.5">
      <c r="D31" s="5" t="s">
        <v>26</v>
      </c>
    </row>
  </sheetData>
  <mergeCells count="2">
    <mergeCell ref="A1:E1"/>
    <mergeCell ref="B4:C4"/>
  </mergeCells>
  <printOptions horizontalCentered="1"/>
  <pageMargins left="0.1968503937007874" right="0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28">
      <selection activeCell="B46" sqref="B46"/>
    </sheetView>
  </sheetViews>
  <sheetFormatPr defaultColWidth="8.796875" defaultRowHeight="14.25"/>
  <cols>
    <col min="1" max="1" width="6.59765625" style="32" customWidth="1"/>
    <col min="2" max="2" width="52.19921875" style="32" customWidth="1"/>
    <col min="3" max="3" width="19.09765625" style="48" customWidth="1"/>
    <col min="4" max="4" width="19.09765625" style="49" customWidth="1"/>
    <col min="5" max="5" width="5" style="32" customWidth="1"/>
    <col min="6" max="6" width="16.59765625" style="35" customWidth="1"/>
    <col min="7" max="16384" width="9" style="32" customWidth="1"/>
  </cols>
  <sheetData>
    <row r="1" spans="1:7" ht="16.5">
      <c r="A1" s="70" t="s">
        <v>29</v>
      </c>
      <c r="C1" s="36"/>
      <c r="D1" s="71" t="s">
        <v>28</v>
      </c>
      <c r="E1" s="3"/>
      <c r="F1" s="7"/>
      <c r="G1" s="3"/>
    </row>
    <row r="2" spans="1:7" ht="16.5">
      <c r="A2" s="26" t="s">
        <v>30</v>
      </c>
      <c r="C2" s="36"/>
      <c r="D2" s="37"/>
      <c r="E2" s="3"/>
      <c r="F2" s="7"/>
      <c r="G2" s="3"/>
    </row>
    <row r="3" spans="3:7" ht="16.5">
      <c r="C3" s="36"/>
      <c r="D3" s="38"/>
      <c r="E3" s="3"/>
      <c r="F3" s="7"/>
      <c r="G3" s="3"/>
    </row>
    <row r="4" spans="1:7" ht="19.5" customHeight="1">
      <c r="A4" s="113" t="s">
        <v>31</v>
      </c>
      <c r="B4" s="113"/>
      <c r="C4" s="113"/>
      <c r="D4" s="113"/>
      <c r="E4" s="3"/>
      <c r="F4" s="7"/>
      <c r="G4" s="3"/>
    </row>
    <row r="5" spans="1:7" ht="16.5">
      <c r="A5" s="114" t="s">
        <v>82</v>
      </c>
      <c r="B5" s="114"/>
      <c r="C5" s="114"/>
      <c r="D5" s="114"/>
      <c r="E5" s="3"/>
      <c r="F5" s="7"/>
      <c r="G5" s="3"/>
    </row>
    <row r="6" spans="1:7" ht="16.5">
      <c r="A6" s="3"/>
      <c r="B6" s="1"/>
      <c r="C6" s="39"/>
      <c r="D6" s="39"/>
      <c r="E6" s="3"/>
      <c r="F6" s="7"/>
      <c r="G6" s="3"/>
    </row>
    <row r="7" spans="1:7" ht="16.5">
      <c r="A7" s="114" t="s">
        <v>32</v>
      </c>
      <c r="B7" s="114"/>
      <c r="C7" s="114"/>
      <c r="D7" s="114"/>
      <c r="E7" s="3"/>
      <c r="F7" s="7"/>
      <c r="G7" s="3"/>
    </row>
    <row r="8" spans="1:7" ht="20.25" customHeight="1" thickBot="1">
      <c r="A8" s="3"/>
      <c r="B8" s="8"/>
      <c r="C8" s="36"/>
      <c r="D8" s="45" t="s">
        <v>80</v>
      </c>
      <c r="E8" s="3"/>
      <c r="F8" s="7"/>
      <c r="G8" s="3"/>
    </row>
    <row r="9" spans="1:7" s="66" customFormat="1" ht="25.5" customHeight="1" thickTop="1">
      <c r="A9" s="28" t="s">
        <v>0</v>
      </c>
      <c r="B9" s="23" t="s">
        <v>33</v>
      </c>
      <c r="C9" s="40" t="s">
        <v>34</v>
      </c>
      <c r="D9" s="41" t="s">
        <v>35</v>
      </c>
      <c r="E9" s="64"/>
      <c r="F9" s="65"/>
      <c r="G9" s="64"/>
    </row>
    <row r="10" spans="1:7" s="34" customFormat="1" ht="17.25">
      <c r="A10" s="67" t="s">
        <v>48</v>
      </c>
      <c r="B10" s="68" t="s">
        <v>36</v>
      </c>
      <c r="C10" s="69">
        <f>SUM(C11:C15)</f>
        <v>92123278713</v>
      </c>
      <c r="D10" s="72">
        <f>SUM(D11:D15)</f>
        <v>133070365984</v>
      </c>
      <c r="E10" s="6"/>
      <c r="G10" s="6"/>
    </row>
    <row r="11" spans="1:7" ht="16.5">
      <c r="A11" s="62">
        <v>1</v>
      </c>
      <c r="B11" s="29" t="s">
        <v>37</v>
      </c>
      <c r="C11" s="10">
        <v>7316653579</v>
      </c>
      <c r="D11" s="14">
        <v>5838342702</v>
      </c>
      <c r="E11" s="3"/>
      <c r="G11" s="3"/>
    </row>
    <row r="12" spans="1:7" ht="16.5">
      <c r="A12" s="62">
        <v>2</v>
      </c>
      <c r="B12" s="29" t="s">
        <v>38</v>
      </c>
      <c r="C12" s="10">
        <v>0</v>
      </c>
      <c r="D12" s="14">
        <v>0</v>
      </c>
      <c r="E12" s="3"/>
      <c r="G12" s="3"/>
    </row>
    <row r="13" spans="1:7" ht="16.5">
      <c r="A13" s="62">
        <v>3</v>
      </c>
      <c r="B13" s="29" t="s">
        <v>39</v>
      </c>
      <c r="C13" s="10">
        <v>23730738204</v>
      </c>
      <c r="D13" s="14">
        <v>37554646256</v>
      </c>
      <c r="E13" s="3"/>
      <c r="G13" s="3"/>
    </row>
    <row r="14" spans="1:7" ht="16.5">
      <c r="A14" s="62">
        <v>4</v>
      </c>
      <c r="B14" s="29" t="s">
        <v>40</v>
      </c>
      <c r="C14" s="10">
        <v>59927826963</v>
      </c>
      <c r="D14" s="73">
        <v>86374362500</v>
      </c>
      <c r="E14" s="3"/>
      <c r="G14" s="3"/>
    </row>
    <row r="15" spans="1:7" ht="16.5">
      <c r="A15" s="62">
        <v>5</v>
      </c>
      <c r="B15" s="29" t="s">
        <v>41</v>
      </c>
      <c r="C15" s="10">
        <v>1148059967</v>
      </c>
      <c r="D15" s="73">
        <v>3303014526</v>
      </c>
      <c r="E15" s="3"/>
      <c r="G15" s="3"/>
    </row>
    <row r="16" spans="1:7" s="34" customFormat="1" ht="17.25">
      <c r="A16" s="60" t="s">
        <v>49</v>
      </c>
      <c r="B16" s="61" t="s">
        <v>42</v>
      </c>
      <c r="C16" s="42">
        <f>SUM(C17,C24:C28)</f>
        <v>107552236940</v>
      </c>
      <c r="D16" s="74">
        <f>SUM(D17,D24:D28)</f>
        <v>125931942847</v>
      </c>
      <c r="E16" s="6"/>
      <c r="G16" s="6"/>
    </row>
    <row r="17" spans="1:7" ht="16.5">
      <c r="A17" s="62">
        <v>1</v>
      </c>
      <c r="B17" s="29" t="s">
        <v>43</v>
      </c>
      <c r="C17" s="10">
        <f>SUM(C18:C23)</f>
        <v>72231682834</v>
      </c>
      <c r="D17" s="73">
        <f>SUM(D18:D23)</f>
        <v>66378432168</v>
      </c>
      <c r="E17" s="3"/>
      <c r="G17" s="3"/>
    </row>
    <row r="18" spans="1:7" ht="16.5">
      <c r="A18" s="62"/>
      <c r="B18" s="63" t="s">
        <v>50</v>
      </c>
      <c r="C18" s="10">
        <v>67593710292</v>
      </c>
      <c r="D18" s="73">
        <v>67656171763</v>
      </c>
      <c r="E18" s="3"/>
      <c r="G18" s="3"/>
    </row>
    <row r="19" spans="1:7" ht="16.5">
      <c r="A19" s="62"/>
      <c r="B19" s="63" t="s">
        <v>51</v>
      </c>
      <c r="C19" s="10">
        <v>-12578772241</v>
      </c>
      <c r="D19" s="73">
        <v>-16835459209</v>
      </c>
      <c r="E19" s="3"/>
      <c r="G19" s="3"/>
    </row>
    <row r="20" spans="1:7" ht="16.5">
      <c r="A20" s="62"/>
      <c r="B20" s="63" t="s">
        <v>52</v>
      </c>
      <c r="C20" s="73">
        <v>16470216407</v>
      </c>
      <c r="D20" s="73">
        <v>16470216407</v>
      </c>
      <c r="E20" s="3"/>
      <c r="G20" s="3"/>
    </row>
    <row r="21" spans="1:7" ht="16.5">
      <c r="A21" s="62"/>
      <c r="B21" s="63" t="s">
        <v>53</v>
      </c>
      <c r="C21" s="10">
        <v>-4109453624</v>
      </c>
      <c r="D21" s="73">
        <v>-5482832793</v>
      </c>
      <c r="E21" s="3"/>
      <c r="G21" s="3"/>
    </row>
    <row r="22" spans="1:7" ht="16.5">
      <c r="A22" s="62"/>
      <c r="B22" s="63" t="s">
        <v>54</v>
      </c>
      <c r="C22" s="73">
        <v>5712920000</v>
      </c>
      <c r="D22" s="73">
        <v>5712920000</v>
      </c>
      <c r="E22" s="3"/>
      <c r="G22" s="3"/>
    </row>
    <row r="23" spans="1:7" ht="16.5">
      <c r="A23" s="62"/>
      <c r="B23" s="63" t="s">
        <v>55</v>
      </c>
      <c r="C23" s="43">
        <v>-856938000</v>
      </c>
      <c r="D23" s="73">
        <v>-1142584000</v>
      </c>
      <c r="E23" s="3"/>
      <c r="G23" s="3"/>
    </row>
    <row r="24" spans="1:7" ht="16.5">
      <c r="A24" s="62">
        <v>2</v>
      </c>
      <c r="B24" s="29" t="s">
        <v>44</v>
      </c>
      <c r="C24" s="10">
        <v>15115224100</v>
      </c>
      <c r="D24" s="73">
        <v>39600000000</v>
      </c>
      <c r="E24" s="3"/>
      <c r="G24" s="3"/>
    </row>
    <row r="25" spans="1:7" ht="16.5">
      <c r="A25" s="62">
        <v>3</v>
      </c>
      <c r="B25" s="29" t="s">
        <v>45</v>
      </c>
      <c r="C25" s="10">
        <v>8329547197</v>
      </c>
      <c r="D25" s="73">
        <v>8356241017</v>
      </c>
      <c r="E25" s="3"/>
      <c r="G25" s="3"/>
    </row>
    <row r="26" spans="1:7" ht="16.5">
      <c r="A26" s="62">
        <v>4</v>
      </c>
      <c r="B26" s="29" t="s">
        <v>46</v>
      </c>
      <c r="C26" s="10">
        <v>0</v>
      </c>
      <c r="D26" s="73">
        <v>0</v>
      </c>
      <c r="E26" s="3"/>
      <c r="G26" s="3"/>
    </row>
    <row r="27" spans="1:7" ht="16.5">
      <c r="A27" s="62">
        <v>5</v>
      </c>
      <c r="B27" s="29" t="s">
        <v>47</v>
      </c>
      <c r="C27" s="10">
        <v>11875782809</v>
      </c>
      <c r="D27" s="73">
        <v>11597269662</v>
      </c>
      <c r="E27" s="3"/>
      <c r="G27" s="3"/>
    </row>
    <row r="28" spans="1:7" ht="16.5">
      <c r="A28" s="77">
        <v>6</v>
      </c>
      <c r="B28" s="78" t="s">
        <v>15</v>
      </c>
      <c r="C28" s="79">
        <v>0</v>
      </c>
      <c r="D28" s="80">
        <v>0</v>
      </c>
      <c r="E28" s="3"/>
      <c r="G28" s="3"/>
    </row>
    <row r="29" spans="1:7" s="34" customFormat="1" ht="17.25">
      <c r="A29" s="83" t="s">
        <v>56</v>
      </c>
      <c r="B29" s="84" t="s">
        <v>27</v>
      </c>
      <c r="C29" s="85">
        <f>C10+C16</f>
        <v>199675515653</v>
      </c>
      <c r="D29" s="86">
        <f>D10+D16</f>
        <v>259002308831</v>
      </c>
      <c r="E29" s="6"/>
      <c r="G29" s="6"/>
    </row>
    <row r="30" spans="1:7" ht="16.5">
      <c r="A30" s="67" t="s">
        <v>58</v>
      </c>
      <c r="B30" s="68" t="s">
        <v>57</v>
      </c>
      <c r="C30" s="81">
        <f>SUM(C31:C33)</f>
        <v>146583763371</v>
      </c>
      <c r="D30" s="82">
        <f>SUM(D31:D33)</f>
        <v>135542698390</v>
      </c>
      <c r="E30" s="3"/>
      <c r="G30" s="3"/>
    </row>
    <row r="31" spans="1:7" ht="16.5">
      <c r="A31" s="62">
        <v>1</v>
      </c>
      <c r="B31" s="29" t="s">
        <v>59</v>
      </c>
      <c r="C31" s="43">
        <v>131577907770</v>
      </c>
      <c r="D31" s="75">
        <v>124765846169</v>
      </c>
      <c r="E31" s="3"/>
      <c r="G31" s="3"/>
    </row>
    <row r="32" spans="1:7" ht="16.5">
      <c r="A32" s="62">
        <v>2</v>
      </c>
      <c r="B32" s="29" t="s">
        <v>60</v>
      </c>
      <c r="C32" s="10">
        <v>15005855601</v>
      </c>
      <c r="D32" s="73">
        <v>10776852221</v>
      </c>
      <c r="E32" s="3"/>
      <c r="G32" s="3"/>
    </row>
    <row r="33" spans="1:7" ht="16.5">
      <c r="A33" s="62">
        <v>3</v>
      </c>
      <c r="B33" s="29" t="s">
        <v>61</v>
      </c>
      <c r="C33" s="10">
        <v>0</v>
      </c>
      <c r="D33" s="73">
        <v>0</v>
      </c>
      <c r="E33" s="3"/>
      <c r="G33" s="3"/>
    </row>
    <row r="34" spans="1:7" s="34" customFormat="1" ht="17.25">
      <c r="A34" s="60" t="s">
        <v>63</v>
      </c>
      <c r="B34" s="61" t="s">
        <v>62</v>
      </c>
      <c r="C34" s="44">
        <f>SUM(C35,C41)</f>
        <v>53091752282</v>
      </c>
      <c r="D34" s="76">
        <f>SUM(D35,D41)</f>
        <v>123459610441</v>
      </c>
      <c r="E34" s="6"/>
      <c r="G34" s="6"/>
    </row>
    <row r="35" spans="1:7" ht="16.5">
      <c r="A35" s="62">
        <v>1</v>
      </c>
      <c r="B35" s="29" t="s">
        <v>64</v>
      </c>
      <c r="C35" s="10">
        <f>SUM(C36:C40)</f>
        <v>54199240704</v>
      </c>
      <c r="D35" s="10">
        <f>SUM(D36:D40)</f>
        <v>124586923883</v>
      </c>
      <c r="E35" s="3"/>
      <c r="G35" s="3"/>
    </row>
    <row r="36" spans="1:7" ht="16.5">
      <c r="A36" s="62"/>
      <c r="B36" s="63" t="s">
        <v>65</v>
      </c>
      <c r="C36" s="10">
        <v>51949020000</v>
      </c>
      <c r="D36" s="73">
        <v>118000000000</v>
      </c>
      <c r="E36" s="3"/>
      <c r="G36" s="3"/>
    </row>
    <row r="37" spans="1:7" ht="16.5">
      <c r="A37" s="62"/>
      <c r="B37" s="63" t="s">
        <v>66</v>
      </c>
      <c r="C37" s="10">
        <v>0</v>
      </c>
      <c r="D37" s="73">
        <v>0</v>
      </c>
      <c r="E37" s="3"/>
      <c r="G37" s="3"/>
    </row>
    <row r="38" spans="1:7" ht="16.5">
      <c r="A38" s="62"/>
      <c r="B38" s="63" t="s">
        <v>67</v>
      </c>
      <c r="C38" s="10">
        <v>11664447000</v>
      </c>
      <c r="D38" s="73">
        <v>5160532023</v>
      </c>
      <c r="E38" s="3"/>
      <c r="G38" s="3"/>
    </row>
    <row r="39" spans="1:7" ht="16.5">
      <c r="A39" s="62"/>
      <c r="B39" s="63" t="s">
        <v>68</v>
      </c>
      <c r="C39" s="10">
        <f>10897168+65281300</f>
        <v>76178468</v>
      </c>
      <c r="D39" s="73">
        <f>10897168+65281300</f>
        <v>76178468</v>
      </c>
      <c r="E39" s="3"/>
      <c r="G39" s="3"/>
    </row>
    <row r="40" spans="1:7" ht="16.5">
      <c r="A40" s="62"/>
      <c r="B40" s="63" t="s">
        <v>69</v>
      </c>
      <c r="C40" s="43">
        <v>-9490404764</v>
      </c>
      <c r="D40" s="73">
        <v>1350213392</v>
      </c>
      <c r="E40" s="3"/>
      <c r="G40" s="3"/>
    </row>
    <row r="41" spans="1:7" ht="16.5">
      <c r="A41" s="77">
        <v>2</v>
      </c>
      <c r="B41" s="78" t="s">
        <v>70</v>
      </c>
      <c r="C41" s="79">
        <v>-1107488422</v>
      </c>
      <c r="D41" s="87">
        <v>-1127313442</v>
      </c>
      <c r="E41" s="3"/>
      <c r="G41" s="3"/>
    </row>
    <row r="42" spans="1:7" s="34" customFormat="1" ht="18" thickBot="1">
      <c r="A42" s="88" t="s">
        <v>72</v>
      </c>
      <c r="B42" s="91" t="s">
        <v>71</v>
      </c>
      <c r="C42" s="89">
        <f>C30+C34</f>
        <v>199675515653</v>
      </c>
      <c r="D42" s="90">
        <f>D30+D34</f>
        <v>259002308831</v>
      </c>
      <c r="E42" s="6"/>
      <c r="G42" s="6"/>
    </row>
    <row r="43" spans="1:7" ht="17.25" thickTop="1">
      <c r="A43" s="50"/>
      <c r="B43" s="3"/>
      <c r="C43" s="107"/>
      <c r="D43" s="107"/>
      <c r="E43" s="3"/>
      <c r="F43" s="7"/>
      <c r="G43" s="3"/>
    </row>
    <row r="44" spans="1:7" ht="16.5">
      <c r="A44" s="50"/>
      <c r="B44" s="4"/>
      <c r="C44" s="106"/>
      <c r="D44" s="39"/>
      <c r="E44" s="3"/>
      <c r="F44" s="7"/>
      <c r="G44" s="3"/>
    </row>
    <row r="45" spans="1:7" ht="16.5">
      <c r="A45" s="50"/>
      <c r="B45" s="5"/>
      <c r="C45" s="45"/>
      <c r="D45" s="45"/>
      <c r="E45" s="3"/>
      <c r="F45" s="7"/>
      <c r="G45" s="3"/>
    </row>
    <row r="46" spans="1:7" ht="16.5">
      <c r="A46" s="50"/>
      <c r="B46" s="3"/>
      <c r="C46" s="36"/>
      <c r="D46" s="38"/>
      <c r="E46" s="3"/>
      <c r="F46" s="7"/>
      <c r="G46" s="3"/>
    </row>
    <row r="47" spans="1:7" ht="16.5">
      <c r="A47" s="50"/>
      <c r="B47" s="3"/>
      <c r="C47" s="36"/>
      <c r="D47" s="38"/>
      <c r="E47" s="3"/>
      <c r="F47" s="7"/>
      <c r="G47" s="3"/>
    </row>
    <row r="48" spans="1:7" ht="16.5">
      <c r="A48" s="50"/>
      <c r="B48" s="3"/>
      <c r="C48" s="36"/>
      <c r="D48" s="38"/>
      <c r="E48" s="3"/>
      <c r="F48" s="7"/>
      <c r="G48" s="3"/>
    </row>
    <row r="49" spans="1:7" ht="16.5">
      <c r="A49" s="50"/>
      <c r="B49" s="3"/>
      <c r="C49" s="36"/>
      <c r="D49" s="38"/>
      <c r="E49" s="3"/>
      <c r="F49" s="7"/>
      <c r="G49" s="3"/>
    </row>
    <row r="50" spans="1:7" ht="16.5">
      <c r="A50" s="50"/>
      <c r="B50" s="3"/>
      <c r="C50" s="36"/>
      <c r="D50" s="38"/>
      <c r="E50" s="3"/>
      <c r="F50" s="7"/>
      <c r="G50" s="3"/>
    </row>
    <row r="51" spans="1:7" ht="16.5">
      <c r="A51" s="50"/>
      <c r="B51" s="3"/>
      <c r="C51" s="36"/>
      <c r="D51" s="38"/>
      <c r="E51" s="3"/>
      <c r="F51" s="7"/>
      <c r="G51" s="3"/>
    </row>
    <row r="52" spans="1:7" ht="16.5">
      <c r="A52" s="50"/>
      <c r="B52" s="3"/>
      <c r="C52" s="36"/>
      <c r="D52" s="38"/>
      <c r="E52" s="3"/>
      <c r="F52" s="7"/>
      <c r="G52" s="3"/>
    </row>
    <row r="53" spans="1:7" ht="16.5">
      <c r="A53" s="50"/>
      <c r="B53" s="3"/>
      <c r="C53" s="36"/>
      <c r="D53" s="38"/>
      <c r="E53" s="3"/>
      <c r="F53" s="7"/>
      <c r="G53" s="3"/>
    </row>
    <row r="54" spans="1:7" s="34" customFormat="1" ht="17.25">
      <c r="A54" s="6"/>
      <c r="B54" s="6"/>
      <c r="C54" s="46"/>
      <c r="D54" s="47"/>
      <c r="E54" s="6"/>
      <c r="F54" s="33"/>
      <c r="G54" s="6"/>
    </row>
    <row r="55" spans="1:7" ht="16.5">
      <c r="A55" s="3"/>
      <c r="B55" s="3"/>
      <c r="C55" s="36"/>
      <c r="D55" s="38"/>
      <c r="E55" s="3"/>
      <c r="F55" s="7"/>
      <c r="G55" s="3"/>
    </row>
    <row r="56" spans="1:7" ht="16.5">
      <c r="A56" s="3"/>
      <c r="B56" s="3"/>
      <c r="C56" s="36"/>
      <c r="D56" s="38"/>
      <c r="E56" s="3"/>
      <c r="F56" s="7"/>
      <c r="G56" s="3"/>
    </row>
  </sheetData>
  <mergeCells count="3">
    <mergeCell ref="A4:D4"/>
    <mergeCell ref="A5:D5"/>
    <mergeCell ref="A7:D7"/>
  </mergeCells>
  <printOptions horizontalCentered="1"/>
  <pageMargins left="0.1968503937007874" right="0" top="0.7874015748031497" bottom="0.3937007874015748" header="0.511811023622047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3">
      <selection activeCell="E38" sqref="E38"/>
    </sheetView>
  </sheetViews>
  <sheetFormatPr defaultColWidth="8.796875" defaultRowHeight="14.25"/>
  <cols>
    <col min="1" max="1" width="5.5" style="3" customWidth="1"/>
    <col min="2" max="2" width="47" style="3" bestFit="1" customWidth="1"/>
    <col min="3" max="3" width="12.5" style="3" customWidth="1"/>
    <col min="4" max="4" width="17" style="3" customWidth="1"/>
    <col min="5" max="5" width="18.3984375" style="3" bestFit="1" customWidth="1"/>
    <col min="6" max="6" width="8.69921875" style="3" customWidth="1"/>
    <col min="7" max="7" width="10" style="3" bestFit="1" customWidth="1"/>
    <col min="8" max="8" width="3.8984375" style="3" bestFit="1" customWidth="1"/>
    <col min="9" max="9" width="14.69921875" style="3" bestFit="1" customWidth="1"/>
    <col min="10" max="16384" width="9" style="3" customWidth="1"/>
  </cols>
  <sheetData>
    <row r="1" spans="1:5" ht="15.75">
      <c r="A1" s="114" t="s">
        <v>23</v>
      </c>
      <c r="B1" s="114"/>
      <c r="C1" s="114"/>
      <c r="D1" s="114"/>
      <c r="E1" s="114"/>
    </row>
    <row r="2" spans="4:5" ht="15" thickBot="1">
      <c r="D2" s="5"/>
      <c r="E2" s="5" t="s">
        <v>1</v>
      </c>
    </row>
    <row r="3" spans="1:5" ht="21.75" customHeight="1" thickTop="1">
      <c r="A3" s="22" t="s">
        <v>0</v>
      </c>
      <c r="B3" s="115" t="s">
        <v>2</v>
      </c>
      <c r="C3" s="116"/>
      <c r="D3" s="24" t="s">
        <v>75</v>
      </c>
      <c r="E3" s="25" t="s">
        <v>3</v>
      </c>
    </row>
    <row r="4" spans="1:5" ht="14.25">
      <c r="A4" s="18">
        <v>1</v>
      </c>
      <c r="B4" s="51" t="s">
        <v>5</v>
      </c>
      <c r="C4" s="52"/>
      <c r="D4" s="20">
        <v>281221522260</v>
      </c>
      <c r="E4" s="21">
        <v>283304651862</v>
      </c>
    </row>
    <row r="5" spans="1:5" ht="14.25">
      <c r="A5" s="12">
        <v>2</v>
      </c>
      <c r="B5" s="53" t="s">
        <v>6</v>
      </c>
      <c r="C5" s="54"/>
      <c r="D5" s="10">
        <v>19102236</v>
      </c>
      <c r="E5" s="14">
        <v>86657443</v>
      </c>
    </row>
    <row r="6" spans="1:5" ht="14.25">
      <c r="A6" s="12">
        <v>3</v>
      </c>
      <c r="B6" s="53" t="s">
        <v>7</v>
      </c>
      <c r="C6" s="54"/>
      <c r="D6" s="10">
        <f>D4-D5</f>
        <v>281202420024</v>
      </c>
      <c r="E6" s="14">
        <f>E4-E5</f>
        <v>283217994419</v>
      </c>
    </row>
    <row r="7" spans="1:5" ht="14.25">
      <c r="A7" s="12">
        <v>4</v>
      </c>
      <c r="B7" s="53" t="s">
        <v>8</v>
      </c>
      <c r="C7" s="54"/>
      <c r="D7" s="10">
        <v>249524281712</v>
      </c>
      <c r="E7" s="14">
        <v>242090621106</v>
      </c>
    </row>
    <row r="8" spans="1:5" ht="14.25">
      <c r="A8" s="12">
        <v>5</v>
      </c>
      <c r="B8" s="53" t="s">
        <v>16</v>
      </c>
      <c r="C8" s="54"/>
      <c r="D8" s="10">
        <f>D6-D7</f>
        <v>31678138312</v>
      </c>
      <c r="E8" s="14">
        <f>E6-E7</f>
        <v>41127373313</v>
      </c>
    </row>
    <row r="9" spans="1:5" ht="14.25">
      <c r="A9" s="12">
        <v>6</v>
      </c>
      <c r="B9" s="53" t="s">
        <v>9</v>
      </c>
      <c r="C9" s="54"/>
      <c r="D9" s="10">
        <v>1103651808</v>
      </c>
      <c r="E9" s="14">
        <v>198491532</v>
      </c>
    </row>
    <row r="10" spans="1:5" ht="14.25">
      <c r="A10" s="12">
        <v>7</v>
      </c>
      <c r="B10" s="53" t="s">
        <v>10</v>
      </c>
      <c r="C10" s="54"/>
      <c r="D10" s="10">
        <v>7640078439</v>
      </c>
      <c r="E10" s="14">
        <f>7558446187+4001752933</f>
        <v>11560199120</v>
      </c>
    </row>
    <row r="11" spans="1:5" ht="14.25">
      <c r="A11" s="12">
        <v>8</v>
      </c>
      <c r="B11" s="53" t="s">
        <v>11</v>
      </c>
      <c r="C11" s="54"/>
      <c r="D11" s="10">
        <f>D9-D10</f>
        <v>-6536426631</v>
      </c>
      <c r="E11" s="14">
        <f>E9-E10</f>
        <v>-11361707588</v>
      </c>
    </row>
    <row r="12" spans="1:5" ht="14.25">
      <c r="A12" s="12">
        <v>9</v>
      </c>
      <c r="B12" s="53" t="s">
        <v>12</v>
      </c>
      <c r="C12" s="54"/>
      <c r="D12" s="10">
        <v>11517581527</v>
      </c>
      <c r="E12" s="14">
        <v>10137524678</v>
      </c>
    </row>
    <row r="13" spans="1:5" ht="14.25">
      <c r="A13" s="12">
        <v>10</v>
      </c>
      <c r="B13" s="53" t="s">
        <v>13</v>
      </c>
      <c r="C13" s="54"/>
      <c r="D13" s="10">
        <v>7719426888</v>
      </c>
      <c r="E13" s="14">
        <v>8405768721</v>
      </c>
    </row>
    <row r="14" spans="1:5" ht="14.25">
      <c r="A14" s="12">
        <v>11</v>
      </c>
      <c r="B14" s="53" t="s">
        <v>14</v>
      </c>
      <c r="C14" s="54"/>
      <c r="D14" s="10">
        <v>649634675</v>
      </c>
      <c r="E14" s="14">
        <v>846942556</v>
      </c>
    </row>
    <row r="15" spans="1:5" ht="14.25">
      <c r="A15" s="12">
        <v>12</v>
      </c>
      <c r="B15" s="53" t="s">
        <v>15</v>
      </c>
      <c r="C15" s="54"/>
      <c r="D15" s="10">
        <v>4786066475</v>
      </c>
      <c r="E15" s="14">
        <f>5230449659-4001752933</f>
        <v>1228696726</v>
      </c>
    </row>
    <row r="16" spans="1:5" ht="14.25">
      <c r="A16" s="12">
        <v>13</v>
      </c>
      <c r="B16" s="53" t="s">
        <v>17</v>
      </c>
      <c r="C16" s="54"/>
      <c r="D16" s="10">
        <f>D14-D15</f>
        <v>-4136431800</v>
      </c>
      <c r="E16" s="14">
        <f>E14-E15</f>
        <v>-381754170</v>
      </c>
    </row>
    <row r="17" spans="1:5" ht="14.25">
      <c r="A17" s="12">
        <v>14</v>
      </c>
      <c r="B17" s="53" t="s">
        <v>18</v>
      </c>
      <c r="C17" s="54"/>
      <c r="D17" s="10">
        <f>D8+D11-D12-D13+D16</f>
        <v>1768271466</v>
      </c>
      <c r="E17" s="14">
        <f>E8+E11-E12-E13+E16</f>
        <v>10840618156</v>
      </c>
    </row>
    <row r="18" spans="1:5" ht="14.25">
      <c r="A18" s="12">
        <v>15</v>
      </c>
      <c r="B18" s="53" t="s">
        <v>19</v>
      </c>
      <c r="C18" s="54"/>
      <c r="D18" s="10">
        <v>0</v>
      </c>
      <c r="E18" s="14">
        <v>0</v>
      </c>
    </row>
    <row r="19" spans="1:9" ht="14.25">
      <c r="A19" s="12">
        <v>16</v>
      </c>
      <c r="B19" s="53" t="s">
        <v>20</v>
      </c>
      <c r="C19" s="54"/>
      <c r="D19" s="9">
        <f>D17-D18</f>
        <v>1768271466</v>
      </c>
      <c r="E19" s="13">
        <f>E17-E18</f>
        <v>10840618156</v>
      </c>
      <c r="I19" s="111"/>
    </row>
    <row r="20" spans="1:9" ht="14.25">
      <c r="A20" s="12">
        <v>17</v>
      </c>
      <c r="B20" s="53" t="s">
        <v>85</v>
      </c>
      <c r="C20" s="54"/>
      <c r="D20" s="9">
        <f>D19/D22</f>
        <v>340.3859141134905</v>
      </c>
      <c r="E20" s="13">
        <f>E19/(($E$22*2+D22*10)/12)</f>
        <v>1721.89418038778</v>
      </c>
      <c r="I20" s="111"/>
    </row>
    <row r="21" spans="1:9" ht="15" thickBot="1">
      <c r="A21" s="15">
        <v>18</v>
      </c>
      <c r="B21" s="55" t="s">
        <v>22</v>
      </c>
      <c r="C21" s="56"/>
      <c r="D21" s="16">
        <v>0</v>
      </c>
      <c r="E21" s="17">
        <v>0</v>
      </c>
      <c r="I21" s="111"/>
    </row>
    <row r="22" spans="4:9" ht="15" thickTop="1">
      <c r="D22" s="11">
        <v>5194902</v>
      </c>
      <c r="E22" s="11">
        <v>11800000</v>
      </c>
      <c r="I22" s="112"/>
    </row>
    <row r="23" spans="1:5" s="6" customFormat="1" ht="15.75">
      <c r="A23" s="114" t="s">
        <v>73</v>
      </c>
      <c r="B23" s="114"/>
      <c r="C23" s="114"/>
      <c r="D23" s="114"/>
      <c r="E23" s="114"/>
    </row>
    <row r="24" spans="4:5" ht="15" thickBot="1">
      <c r="D24" s="108">
        <f>10000*D22</f>
        <v>51949020000</v>
      </c>
      <c r="E24" s="108">
        <f>10000*E22</f>
        <v>118000000000</v>
      </c>
    </row>
    <row r="25" spans="1:5" ht="21.75" customHeight="1" thickTop="1">
      <c r="A25" s="22" t="s">
        <v>0</v>
      </c>
      <c r="B25" s="23" t="s">
        <v>2</v>
      </c>
      <c r="C25" s="23" t="s">
        <v>74</v>
      </c>
      <c r="D25" s="24" t="s">
        <v>75</v>
      </c>
      <c r="E25" s="25" t="s">
        <v>3</v>
      </c>
    </row>
    <row r="26" spans="1:5" ht="14.25">
      <c r="A26" s="18">
        <v>1</v>
      </c>
      <c r="B26" s="19" t="s">
        <v>76</v>
      </c>
      <c r="C26" s="92" t="s">
        <v>83</v>
      </c>
      <c r="D26" s="20"/>
      <c r="E26" s="21"/>
    </row>
    <row r="27" spans="1:5" ht="14.25">
      <c r="A27" s="12"/>
      <c r="B27" s="109" t="s">
        <v>87</v>
      </c>
      <c r="C27" s="30"/>
      <c r="D27" s="95">
        <f>'CDKT-2006'!C16/'CDKT-2006'!C29</f>
        <v>0.538635077957712</v>
      </c>
      <c r="E27" s="98">
        <f>'CDKT-2006'!D16/'CDKT-2006'!D29</f>
        <v>0.48621938319928676</v>
      </c>
    </row>
    <row r="28" spans="1:5" ht="14.25">
      <c r="A28" s="57"/>
      <c r="B28" s="110" t="s">
        <v>88</v>
      </c>
      <c r="C28" s="93"/>
      <c r="D28" s="96">
        <f>'CDKT-2006'!C10/'CDKT-2006'!C29</f>
        <v>0.46136492204228796</v>
      </c>
      <c r="E28" s="100">
        <f>'CDKT-2006'!D10/'CDKT-2006'!D29</f>
        <v>0.5137806168007133</v>
      </c>
    </row>
    <row r="29" spans="1:5" ht="14.25">
      <c r="A29" s="18">
        <v>2</v>
      </c>
      <c r="B29" s="19" t="s">
        <v>77</v>
      </c>
      <c r="C29" s="92" t="s">
        <v>83</v>
      </c>
      <c r="D29" s="58"/>
      <c r="E29" s="59"/>
    </row>
    <row r="30" spans="1:5" ht="14.25">
      <c r="A30" s="12"/>
      <c r="B30" s="109" t="s">
        <v>89</v>
      </c>
      <c r="C30" s="30"/>
      <c r="D30" s="95">
        <f>'CDKT-2006'!C30/'CDKT-2006'!C42</f>
        <v>0.734109852635794</v>
      </c>
      <c r="E30" s="98">
        <f>'CDKT-2006'!D30/'CDKT-2006'!D42</f>
        <v>0.5233262166726171</v>
      </c>
    </row>
    <row r="31" spans="1:5" ht="14.25">
      <c r="A31" s="57"/>
      <c r="B31" s="110" t="s">
        <v>90</v>
      </c>
      <c r="C31" s="93"/>
      <c r="D31" s="96">
        <f>'CDKT-2006'!C34/'CDKT-2006'!C42</f>
        <v>0.265890147364206</v>
      </c>
      <c r="E31" s="100">
        <f>'CDKT-2006'!D34/'CDKT-2006'!D42</f>
        <v>0.47667378332738286</v>
      </c>
    </row>
    <row r="32" spans="1:5" ht="14.25">
      <c r="A32" s="18">
        <v>3</v>
      </c>
      <c r="B32" s="19" t="s">
        <v>78</v>
      </c>
      <c r="C32" s="92" t="s">
        <v>84</v>
      </c>
      <c r="D32" s="58"/>
      <c r="E32" s="59"/>
    </row>
    <row r="33" spans="1:5" ht="14.25">
      <c r="A33" s="12"/>
      <c r="B33" s="109" t="s">
        <v>91</v>
      </c>
      <c r="C33" s="30"/>
      <c r="D33" s="94">
        <f>'CDKT-2006'!C11/'CDKT-2006'!C31</f>
        <v>0.055607006548467175</v>
      </c>
      <c r="E33" s="104">
        <f>'CDKT-2006'!D11/'CDKT-2006'!D31</f>
        <v>0.04679439831708228</v>
      </c>
    </row>
    <row r="34" spans="1:5" ht="14.25">
      <c r="A34" s="57"/>
      <c r="B34" s="110" t="s">
        <v>92</v>
      </c>
      <c r="C34" s="93"/>
      <c r="D34" s="103">
        <f>'CDKT-2006'!C29/'CDKT-2006'!C30</f>
        <v>1.3621939501418452</v>
      </c>
      <c r="E34" s="105">
        <f>'CDKT-2006'!D29/'CDKT-2006'!D30</f>
        <v>1.9108540106363157</v>
      </c>
    </row>
    <row r="35" spans="1:5" ht="14.25">
      <c r="A35" s="18">
        <v>4</v>
      </c>
      <c r="B35" s="19" t="s">
        <v>79</v>
      </c>
      <c r="C35" s="92" t="s">
        <v>83</v>
      </c>
      <c r="D35" s="58"/>
      <c r="E35" s="59"/>
    </row>
    <row r="36" spans="1:5" ht="14.25">
      <c r="A36" s="18"/>
      <c r="B36" s="109" t="s">
        <v>93</v>
      </c>
      <c r="C36" s="92"/>
      <c r="D36" s="97">
        <f>D17/'CDKT-2006'!C29</f>
        <v>0.008855725050801604</v>
      </c>
      <c r="E36" s="101">
        <f>E17/'CDKT-2006'!D29</f>
        <v>0.041855295440912633</v>
      </c>
    </row>
    <row r="37" spans="1:5" ht="14.25">
      <c r="A37" s="12"/>
      <c r="B37" s="109" t="s">
        <v>94</v>
      </c>
      <c r="C37" s="30"/>
      <c r="D37" s="97">
        <f>D17/D6</f>
        <v>0.0062882512385529325</v>
      </c>
      <c r="E37" s="98">
        <f>E17/E6</f>
        <v>0.03827658683283418</v>
      </c>
    </row>
    <row r="38" spans="1:5" ht="15" thickBot="1">
      <c r="A38" s="15"/>
      <c r="B38" s="2" t="s">
        <v>86</v>
      </c>
      <c r="C38" s="31"/>
      <c r="D38" s="102">
        <f>D19/'CDKT-2006'!C34</f>
        <v>0.03330595412650388</v>
      </c>
      <c r="E38" s="99">
        <f>E19/(('CDKT-2006'!D36*2+'CDKT-2006'!C36*10)/12)</f>
        <v>0.17218941803877802</v>
      </c>
    </row>
    <row r="39" ht="15" thickTop="1"/>
    <row r="40" ht="14.25">
      <c r="D40" s="5" t="s">
        <v>24</v>
      </c>
    </row>
    <row r="41" ht="14.25">
      <c r="D41" s="5" t="s">
        <v>25</v>
      </c>
    </row>
    <row r="42" ht="14.25">
      <c r="D42" s="5"/>
    </row>
    <row r="43" ht="14.25">
      <c r="D43" s="5"/>
    </row>
    <row r="44" ht="15">
      <c r="D44" s="4"/>
    </row>
    <row r="45" ht="14.25">
      <c r="D45" s="5" t="s">
        <v>26</v>
      </c>
    </row>
  </sheetData>
  <mergeCells count="3">
    <mergeCell ref="A1:E1"/>
    <mergeCell ref="B3:C3"/>
    <mergeCell ref="A23:E23"/>
  </mergeCells>
  <printOptions horizontalCentered="1"/>
  <pageMargins left="0.11811023622047245" right="0" top="0.7874015748031497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kimthu</dc:creator>
  <cp:keywords/>
  <dc:description/>
  <cp:lastModifiedBy>kimthu</cp:lastModifiedBy>
  <cp:lastPrinted>2007-01-26T04:27:22Z</cp:lastPrinted>
  <dcterms:created xsi:type="dcterms:W3CDTF">2007-01-25T07:41:00Z</dcterms:created>
  <dcterms:modified xsi:type="dcterms:W3CDTF">2007-01-26T04:36:33Z</dcterms:modified>
  <cp:category/>
  <cp:version/>
  <cp:contentType/>
  <cp:contentStatus/>
</cp:coreProperties>
</file>